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470" windowHeight="10995" activeTab="0"/>
  </bookViews>
  <sheets>
    <sheet name="тит" sheetId="1" r:id="rId1"/>
    <sheet name="Лист2" sheetId="2" r:id="rId2"/>
    <sheet name="т.2" sheetId="3" r:id="rId3"/>
    <sheet name="т.2.1" sheetId="4" r:id="rId4"/>
    <sheet name="т.2(2019)" sheetId="5" r:id="rId5"/>
    <sheet name="т.2(2020)" sheetId="6" r:id="rId6"/>
    <sheet name="т.3" sheetId="7" r:id="rId7"/>
    <sheet name="приложение расчеты" sheetId="8" r:id="rId8"/>
    <sheet name="налоги" sheetId="9" r:id="rId9"/>
  </sheets>
  <definedNames>
    <definedName name="Par100" localSheetId="7">'приложение расчеты'!$F$37</definedName>
    <definedName name="Par132" localSheetId="7">'приложение расчеты'!$D$47</definedName>
    <definedName name="Par133" localSheetId="7">'приложение расчеты'!$E$47</definedName>
    <definedName name="Par134" localSheetId="7">'приложение расчеты'!$F$47</definedName>
    <definedName name="Par272" localSheetId="7">'приложение расчеты'!$D$79</definedName>
    <definedName name="Par273" localSheetId="7">'приложение расчеты'!$E$79</definedName>
    <definedName name="Par336" localSheetId="7">'приложение расчеты'!$D$103</definedName>
    <definedName name="Par337" localSheetId="7">'приложение расчеты'!$E$103</definedName>
    <definedName name="Par370" localSheetId="7">'приложение расчеты'!$D$115</definedName>
    <definedName name="Par371" localSheetId="7">'приложение расчеты'!$E$115</definedName>
    <definedName name="Par372" localSheetId="7">'приложение расчеты'!$F$115</definedName>
    <definedName name="Par39" localSheetId="7">'приложение расчеты'!$C$23</definedName>
    <definedName name="Par40" localSheetId="7">'приложение расчеты'!$D$23</definedName>
    <definedName name="Par402" localSheetId="7">'приложение расчеты'!$D$122</definedName>
    <definedName name="Par403" localSheetId="7">'приложение расчеты'!$E$122</definedName>
    <definedName name="Par436" localSheetId="7">'приложение расчеты'!$D$129</definedName>
    <definedName name="Par437" localSheetId="7">'приложение расчеты'!$E$129</definedName>
    <definedName name="Par438" localSheetId="7">'приложение расчеты'!$F$129</definedName>
    <definedName name="Par44" localSheetId="7">'приложение расчеты'!$H$23</definedName>
    <definedName name="Par45" localSheetId="7">'приложение расчеты'!$I$23</definedName>
    <definedName name="Par554" localSheetId="7">'приложение расчеты'!$D$180</definedName>
    <definedName name="Par555" localSheetId="7">'приложение расчеты'!$E$180</definedName>
    <definedName name="Par98" localSheetId="7">'приложение расчеты'!$D$37</definedName>
    <definedName name="Par99" localSheetId="7">'приложение расчеты'!$E$37</definedName>
  </definedNames>
  <calcPr fullCalcOnLoad="1"/>
</workbook>
</file>

<file path=xl/sharedStrings.xml><?xml version="1.0" encoding="utf-8"?>
<sst xmlns="http://schemas.openxmlformats.org/spreadsheetml/2006/main" count="778" uniqueCount="412">
  <si>
    <t>Наименование показателя</t>
  </si>
  <si>
    <t>из них:</t>
  </si>
  <si>
    <t>в том числе:</t>
  </si>
  <si>
    <t>Показатели по поступлениям</t>
  </si>
  <si>
    <t>и выплатам учреждения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</si>
  <si>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</si>
  <si>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</si>
  <si>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</si>
  <si>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</si>
  <si>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</si>
  <si>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</si>
  <si>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</si>
  <si>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</si>
  <si>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</si>
  <si>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</si>
  <si>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</si>
  <si>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</si>
  <si>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</si>
  <si>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</si>
  <si>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</si>
  <si>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</si>
  <si>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</si>
  <si>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</si>
  <si>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</si>
  <si>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</si>
  <si>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</si>
  <si>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</si>
  <si>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</si>
  <si>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</si>
  <si>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</si>
  <si>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</si>
  <si>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</si>
  <si>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</si>
  <si>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</si>
  <si>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</si>
  <si>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Показатели выплат по расходам</t>
  </si>
  <si>
    <t xml:space="preserve">на закупку товаров, работ, услуг учреждения 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</si>
  <si>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</si>
  <si>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</si>
  <si>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</si>
  <si>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</si>
  <si>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N 223-ФЗ «О закупках товаров, работ, услуг отдельными видами юридических лиц»</t>
  </si>
  <si>
    <t>на 20__ г. очередной финансовый год</t>
  </si>
  <si>
    <t>на 20__ г. 1-ый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</si>
  <si>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</si>
  <si>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</si>
  <si>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</si>
  <si>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I. Сведения о деятельности муниципального учреждения</t>
  </si>
  <si>
    <t>УТВЕРЖДАЮ</t>
  </si>
  <si>
    <t>КОДЫ</t>
  </si>
  <si>
    <t>Форма по КФД</t>
  </si>
  <si>
    <t>Дата</t>
  </si>
  <si>
    <t>по ОКПО</t>
  </si>
  <si>
    <t>ИНН / КПП</t>
  </si>
  <si>
    <t>по ОКЕИ</t>
  </si>
  <si>
    <t>II. Показатели финансового состояния учреждения</t>
  </si>
  <si>
    <t>Сумма</t>
  </si>
  <si>
    <t xml:space="preserve">Нефинансовые активы, всего:                          </t>
  </si>
  <si>
    <t xml:space="preserve">из них:                                                 </t>
  </si>
  <si>
    <t>1.1.</t>
  </si>
  <si>
    <t xml:space="preserve">Общая балансовая стоимость недвижимого муниципального имущества, всего                                     </t>
  </si>
  <si>
    <t xml:space="preserve">в том числе:                                            </t>
  </si>
  <si>
    <t>1.1.1.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</si>
  <si>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</si>
  <si>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1.1.2.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</si>
  <si>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</si>
  <si>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1.1.3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</si>
  <si>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</si>
  <si>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 xml:space="preserve">Остаточная стоимость недвижимого муниципального имущества </t>
  </si>
  <si>
    <t>1.2.</t>
  </si>
  <si>
    <t>Общая балансовая стоимость движимого муниципального имущества, всего</t>
  </si>
  <si>
    <t>1.2.1.</t>
  </si>
  <si>
    <t xml:space="preserve">Общая балансовая стоимость особо ценного движимого имущества        </t>
  </si>
  <si>
    <t>1.2.2.</t>
  </si>
  <si>
    <t xml:space="preserve">Остаточная стоимость особо ценного движимого имущества    </t>
  </si>
  <si>
    <t>2.1.</t>
  </si>
  <si>
    <t>Дебиторская задолженность по доходам, полученным за счет средств бюджета города</t>
  </si>
  <si>
    <t>2.2.</t>
  </si>
  <si>
    <t xml:space="preserve">Дебиторская задолженность по выданным авансам, полученным за счет средств бюджета города всего:    </t>
  </si>
  <si>
    <t xml:space="preserve">по выданным авансам на услуги связи              </t>
  </si>
  <si>
    <t xml:space="preserve">по выданным авансам на транспортные услуги       </t>
  </si>
  <si>
    <t xml:space="preserve">по выданным авансам на коммунальные услуги       </t>
  </si>
  <si>
    <t xml:space="preserve">по выданным авансам на услуги по содержанию имущества     </t>
  </si>
  <si>
    <t xml:space="preserve">по выданным авансам на прочие услуги             </t>
  </si>
  <si>
    <t xml:space="preserve">по выданным авансам на приобретение основных средств    </t>
  </si>
  <si>
    <t xml:space="preserve">по выданным авансам на приобретение нематериальных активов             </t>
  </si>
  <si>
    <t xml:space="preserve">по выданным авансам на приобретение непроизведенных активов             </t>
  </si>
  <si>
    <t>по выданным авансам на приобретение материальных запасов</t>
  </si>
  <si>
    <t xml:space="preserve">по выданным авансам на прочие расходы           </t>
  </si>
  <si>
    <t>2.3.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</si>
  <si>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всего:  </t>
  </si>
  <si>
    <t>2.3.1.</t>
  </si>
  <si>
    <t xml:space="preserve"> по выданным авансам на услуги по содержанию имущества     </t>
  </si>
  <si>
    <t xml:space="preserve">по выданным авансам на приобретение  нематериальных активов            </t>
  </si>
  <si>
    <t xml:space="preserve">Обязательства, всего                               </t>
  </si>
  <si>
    <t>3.1.</t>
  </si>
  <si>
    <t xml:space="preserve">Просроченная кредиторская задолженность            </t>
  </si>
  <si>
    <t>3.2.</t>
  </si>
  <si>
    <t xml:space="preserve">Кредиторская задолженность по расчетам с поставщиками и подрядчиками за счет средств бюджета города, всего:          </t>
  </si>
  <si>
    <t>3.2.1.</t>
  </si>
  <si>
    <t xml:space="preserve">по начислениям на выплаты по оплате труда        </t>
  </si>
  <si>
    <t>3.2.2.</t>
  </si>
  <si>
    <t xml:space="preserve">по оплате услуг связи                            </t>
  </si>
  <si>
    <t>3.2.3.</t>
  </si>
  <si>
    <t xml:space="preserve">по оплате транспортных услуг                     </t>
  </si>
  <si>
    <t>3.2.4.</t>
  </si>
  <si>
    <t xml:space="preserve">по оплате коммунальных услуг                     </t>
  </si>
  <si>
    <t>3.2.5.</t>
  </si>
  <si>
    <t xml:space="preserve">по оплате услуг по содержанию имущества          </t>
  </si>
  <si>
    <t>3.2.6.</t>
  </si>
  <si>
    <t xml:space="preserve">по оплате прочих услуг                           </t>
  </si>
  <si>
    <t>3.2.7.</t>
  </si>
  <si>
    <t xml:space="preserve">по приобретению основных средств                 </t>
  </si>
  <si>
    <t>3.2.8.</t>
  </si>
  <si>
    <t xml:space="preserve">по приобретению нематериальных активов           </t>
  </si>
  <si>
    <t>3.2.9.</t>
  </si>
  <si>
    <t xml:space="preserve">по приобретению непроизведенных активов          </t>
  </si>
  <si>
    <t>3.2.10.</t>
  </si>
  <si>
    <t xml:space="preserve">по приобретению материальных запасов             </t>
  </si>
  <si>
    <t>3.2.11.</t>
  </si>
  <si>
    <t xml:space="preserve">по оплате прочих расходов                        </t>
  </si>
  <si>
    <t>3.2.12.</t>
  </si>
  <si>
    <t xml:space="preserve">по платежам в бюджет                             </t>
  </si>
  <si>
    <t>3.2.13.</t>
  </si>
  <si>
    <t xml:space="preserve">по прочим расчетам с кредиторами                 </t>
  </si>
  <si>
    <t>3.3.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</si>
  <si>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       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</si>
  <si>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</si>
  <si>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</si>
  <si>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</si>
  <si>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</si>
  <si>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</si>
  <si>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</si>
  <si>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</si>
  <si>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</si>
  <si>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</si>
  <si>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</si>
  <si>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</si>
  <si>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</si>
  <si>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</si>
  <si>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I.</t>
  </si>
  <si>
    <t>II.</t>
  </si>
  <si>
    <t>III.</t>
  </si>
  <si>
    <t xml:space="preserve">                                                                                   (подпись)    (расшифровка подписи)</t>
  </si>
  <si>
    <t xml:space="preserve">                                                          (подпись)    (расшифровка подписи)</t>
  </si>
  <si>
    <t xml:space="preserve">Наименование муниципального учреждения </t>
  </si>
  <si>
    <t>Наименование 
Распорядителя средств бюджета города</t>
  </si>
  <si>
    <t xml:space="preserve">Адрес фактического местонахождения муниципального учреждения </t>
  </si>
  <si>
    <t>безвозмездные перечисления организациям</t>
  </si>
  <si>
    <t xml:space="preserve">                                                              (подпись)      (расшифровка подписи)</t>
  </si>
  <si>
    <t>0001</t>
  </si>
  <si>
    <t xml:space="preserve">Единица измерения: </t>
  </si>
  <si>
    <t>руб.</t>
  </si>
  <si>
    <t>С.В. Битюкова</t>
  </si>
  <si>
    <t>услуги связи</t>
  </si>
  <si>
    <t>коммунальные услуги</t>
  </si>
  <si>
    <t>работы,услуги по содержанию имущества</t>
  </si>
  <si>
    <t>прочие работы, услуги</t>
  </si>
  <si>
    <t>финансовое обеспечение выполнения муниципального задания</t>
  </si>
  <si>
    <t xml:space="preserve">прочие расходы (кроме расходов на закупку товаров, работ, услуг) </t>
  </si>
  <si>
    <t xml:space="preserve">Начальник  СП МКУ «ЦОДОО» по Центральному району </t>
  </si>
  <si>
    <t>Денежные средства учреждения, всего</t>
  </si>
  <si>
    <t>2.1.1.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</si>
  <si>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</si>
  <si>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</si>
  <si>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</si>
  <si>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</si>
  <si>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</si>
  <si>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</si>
  <si>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</si>
  <si>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</si>
  <si>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</si>
  <si>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</si>
  <si>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</si>
  <si>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</si>
  <si>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</si>
  <si>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</si>
  <si>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</si>
  <si>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</si>
  <si>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</si>
  <si>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</si>
  <si>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2.4.9.</t>
  </si>
  <si>
    <t>2.4.10.</t>
  </si>
  <si>
    <t>2.5.</t>
  </si>
  <si>
    <t>оплата труда</t>
  </si>
  <si>
    <t>начисления на выплаты по оплате труда</t>
  </si>
  <si>
    <t xml:space="preserve">          из них:</t>
  </si>
  <si>
    <t>приобретение основных средств</t>
  </si>
  <si>
    <t>увеличение остатков основных средств</t>
  </si>
  <si>
    <t>приобретение материальных запасов</t>
  </si>
  <si>
    <t xml:space="preserve">Приложение </t>
  </si>
  <si>
    <t>к плану</t>
  </si>
  <si>
    <t>финансово-хозяйственной</t>
  </si>
  <si>
    <t xml:space="preserve">деятельности </t>
  </si>
  <si>
    <t>муниципального учреждения</t>
  </si>
  <si>
    <t>Расчеты (обоснования)</t>
  </si>
  <si>
    <t>к плану финансово-хозяйственной деятельности</t>
  </si>
  <si>
    <t xml:space="preserve">          1. Расчеты (обоснования) выплат персоналу (строка 210)</t>
  </si>
  <si>
    <t xml:space="preserve">            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</si>
  <si>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</si>
  <si>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</si>
  <si>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</si>
  <si>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</si>
  <si>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</si>
  <si>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</si>
  <si>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</si>
  <si>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</si>
  <si>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</si>
  <si>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</si>
  <si>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 xml:space="preserve">        1.2. Расчеты (обоснования) выплат персоналу при направлении</t>
  </si>
  <si>
    <t xml:space="preserve">                        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</si>
  <si>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</si>
  <si>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</si>
  <si>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</si>
  <si>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</si>
  <si>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 (руб., с точностью до двух знаков после запятой - 0,00)</t>
  </si>
  <si>
    <t>Поступление</t>
  </si>
  <si>
    <t>Выбытие</t>
  </si>
  <si>
    <t xml:space="preserve">                                                                                                                     Сведения о средствах, поступающих</t>
  </si>
  <si>
    <t xml:space="preserve">                                                                                                                  во временное распоряжение учреждения</t>
  </si>
  <si>
    <t xml:space="preserve">Фонд оплаты труда в год, руб. </t>
  </si>
  <si>
    <t xml:space="preserve">           1.3. Расчеты (обоснования) выплат персоналу по уходу</t>
  </si>
  <si>
    <t xml:space="preserve">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</si>
  <si>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</si>
  <si>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</si>
  <si>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</si>
  <si>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</si>
  <si>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</si>
  <si>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</si>
  <si>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</si>
  <si>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по ставке 22,0%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</si>
  <si>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</si>
  <si>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</si>
  <si>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</si>
  <si>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</si>
  <si>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</si>
  <si>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</si>
  <si>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</si>
  <si>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</si>
  <si>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Страховые взносы в Федеральный фонд обязательного медицинского страхования, всего (по ставке 5,1%)</t>
  </si>
  <si>
    <t>1.4. Расчеты (обоснования) страховых взносов на обязательное</t>
  </si>
  <si>
    <t>страхование в Пенсионный фонд Российской Федерации, в Фонд</t>
  </si>
  <si>
    <t>социального страхования Российской Федерации, в Федеральный</t>
  </si>
  <si>
    <t>фонд обязательного медицинского страхования</t>
  </si>
  <si>
    <t xml:space="preserve">            3. Расчет (обоснование) расходов на уплату налогов,</t>
  </si>
  <si>
    <t xml:space="preserve">                          сборов и иных платежей</t>
  </si>
  <si>
    <t>Налоговая база, руб.</t>
  </si>
  <si>
    <t>Ставка налога, %</t>
  </si>
  <si>
    <t>Земельный налог</t>
  </si>
  <si>
    <t>Имуществ.налог</t>
  </si>
  <si>
    <t>Источник финансового обеспечения Городской бюджет</t>
  </si>
  <si>
    <t xml:space="preserve">          5. Расчет (обоснование) прочих расходов (кроме расходов</t>
  </si>
  <si>
    <t xml:space="preserve">                     на закупку товаров, работ, услуг)</t>
  </si>
  <si>
    <t>Размер одной выплаты, руб.</t>
  </si>
  <si>
    <t>Количество выплат в год</t>
  </si>
  <si>
    <t xml:space="preserve">Код видов расходов </t>
  </si>
  <si>
    <t xml:space="preserve">Источник финансового обеспечения </t>
  </si>
  <si>
    <t xml:space="preserve">     6. Расчет (обоснование) расходов на закупку товаров, работ, услуг</t>
  </si>
  <si>
    <t xml:space="preserve">         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</si>
  <si>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</si>
  <si>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</si>
  <si>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</si>
  <si>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     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</si>
  <si>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</si>
  <si>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</si>
  <si>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 xml:space="preserve">      6.3.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</si>
  <si>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</si>
  <si>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</si>
  <si>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</si>
  <si>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 xml:space="preserve">       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</si>
  <si>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</si>
  <si>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</si>
  <si>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руб.</t>
  </si>
  <si>
    <t xml:space="preserve">         6.5. Расчет (обоснование) расходов на оплату работ, услуг</t>
  </si>
  <si>
    <t xml:space="preserve">                          по содержанию имущества</t>
  </si>
  <si>
    <t>Объект</t>
  </si>
  <si>
    <t>Количество работ (услуг)</t>
  </si>
  <si>
    <t>Стоимость работ (услуг), руб.</t>
  </si>
  <si>
    <t xml:space="preserve">     6.6. Расчет (обоснование) расходов на оплату прочих работ, услуг</t>
  </si>
  <si>
    <t>Количество договоров</t>
  </si>
  <si>
    <t>Стоимость услуги, руб.</t>
  </si>
  <si>
    <t xml:space="preserve">        6.7. Расчет (обоснование) расходов на приобретение основных</t>
  </si>
  <si>
    <t xml:space="preserve">                       средств, материальных запасов</t>
  </si>
  <si>
    <t>Средняя стоимость, руб.</t>
  </si>
  <si>
    <t>Источник финансового обеспечения Бюджетные средства</t>
  </si>
  <si>
    <t>Услуги интернет</t>
  </si>
  <si>
    <t>Услуги связи</t>
  </si>
  <si>
    <t>Теплоснабжение</t>
  </si>
  <si>
    <t>Энергоснабжение</t>
  </si>
  <si>
    <t>Водоснабжение</t>
  </si>
  <si>
    <t>Вывоз ТБО</t>
  </si>
  <si>
    <t>ТО ПАК "Стрелец"</t>
  </si>
  <si>
    <t>уплата имущественных налогов</t>
  </si>
  <si>
    <t>уплата гос.пошлин, пени</t>
  </si>
  <si>
    <r>
      <t>Сумма, руб. (</t>
    </r>
    <r>
      <rPr>
        <sz val="10"/>
        <color indexed="12"/>
        <rFont val="Times New Roman"/>
        <family val="1"/>
      </rPr>
      <t>гр. 3</t>
    </r>
    <r>
      <rPr>
        <sz val="10"/>
        <rFont val="Times New Roman"/>
        <family val="1"/>
      </rPr>
      <t xml:space="preserve"> x </t>
    </r>
    <r>
      <rPr>
        <sz val="10"/>
        <color indexed="12"/>
        <rFont val="Times New Roman"/>
        <family val="1"/>
      </rPr>
      <t>гр. 4</t>
    </r>
    <r>
      <rPr>
        <sz val="10"/>
        <rFont val="Times New Roman"/>
        <family val="1"/>
      </rPr>
      <t xml:space="preserve"> x </t>
    </r>
    <r>
      <rPr>
        <sz val="10"/>
        <color indexed="12"/>
        <rFont val="Times New Roman"/>
        <family val="1"/>
      </rPr>
      <t>гр. 5</t>
    </r>
    <r>
      <rPr>
        <sz val="10"/>
        <rFont val="Times New Roman"/>
        <family val="1"/>
      </rPr>
      <t>)</t>
    </r>
  </si>
  <si>
    <r>
      <t>Сумма исчисленного налога, подлежащего уплате, руб. (</t>
    </r>
    <r>
      <rPr>
        <sz val="10"/>
        <color indexed="12"/>
        <rFont val="Times New Roman"/>
        <family val="1"/>
      </rPr>
      <t>гр. 3</t>
    </r>
    <r>
      <rPr>
        <sz val="10"/>
        <rFont val="Times New Roman"/>
        <family val="1"/>
      </rPr>
      <t xml:space="preserve"> x </t>
    </r>
    <r>
      <rPr>
        <sz val="10"/>
        <color indexed="12"/>
        <rFont val="Times New Roman"/>
        <family val="1"/>
      </rPr>
      <t>гр. 4</t>
    </r>
    <r>
      <rPr>
        <sz val="10"/>
        <rFont val="Times New Roman"/>
        <family val="1"/>
      </rPr>
      <t xml:space="preserve"> / 100)</t>
    </r>
  </si>
  <si>
    <r>
      <t>Общая сумма выплат, руб. (</t>
    </r>
    <r>
      <rPr>
        <sz val="10"/>
        <color indexed="12"/>
        <rFont val="Times New Roman"/>
        <family val="1"/>
      </rPr>
      <t>гр. 3</t>
    </r>
    <r>
      <rPr>
        <sz val="10"/>
        <rFont val="Times New Roman"/>
        <family val="1"/>
      </rPr>
      <t xml:space="preserve"> x </t>
    </r>
    <r>
      <rPr>
        <sz val="10"/>
        <color indexed="12"/>
        <rFont val="Times New Roman"/>
        <family val="1"/>
      </rPr>
      <t>гр. 4</t>
    </r>
    <r>
      <rPr>
        <sz val="10"/>
        <rFont val="Times New Roman"/>
        <family val="1"/>
      </rPr>
      <t>)</t>
    </r>
  </si>
  <si>
    <r>
      <t>Сумма, руб. (</t>
    </r>
    <r>
      <rPr>
        <sz val="10"/>
        <color indexed="12"/>
        <rFont val="Times New Roman"/>
        <family val="1"/>
      </rPr>
      <t>гр. 3</t>
    </r>
    <r>
      <rPr>
        <sz val="10"/>
        <rFont val="Times New Roman"/>
        <family val="1"/>
      </rPr>
      <t xml:space="preserve"> x </t>
    </r>
    <r>
      <rPr>
        <sz val="10"/>
        <color indexed="12"/>
        <rFont val="Times New Roman"/>
        <family val="1"/>
      </rPr>
      <t>гр. 4</t>
    </r>
    <r>
      <rPr>
        <sz val="10"/>
        <rFont val="Times New Roman"/>
        <family val="1"/>
      </rPr>
      <t>)</t>
    </r>
  </si>
  <si>
    <r>
      <t>Сумма, руб. (</t>
    </r>
    <r>
      <rPr>
        <sz val="10"/>
        <color indexed="12"/>
        <rFont val="Times New Roman"/>
        <family val="1"/>
      </rPr>
      <t>гр. 4</t>
    </r>
    <r>
      <rPr>
        <sz val="10"/>
        <rFont val="Times New Roman"/>
        <family val="1"/>
      </rPr>
      <t xml:space="preserve"> x </t>
    </r>
    <r>
      <rPr>
        <sz val="10"/>
        <color indexed="12"/>
        <rFont val="Times New Roman"/>
        <family val="1"/>
      </rPr>
      <t>гр. 5</t>
    </r>
    <r>
      <rPr>
        <sz val="10"/>
        <rFont val="Times New Roman"/>
        <family val="1"/>
      </rPr>
      <t xml:space="preserve"> x </t>
    </r>
    <r>
      <rPr>
        <sz val="10"/>
        <color indexed="12"/>
        <rFont val="Times New Roman"/>
        <family val="1"/>
      </rPr>
      <t>гр. 6</t>
    </r>
    <r>
      <rPr>
        <sz val="10"/>
        <rFont val="Times New Roman"/>
        <family val="1"/>
      </rPr>
      <t>)</t>
    </r>
  </si>
  <si>
    <r>
      <t>Сумма, руб. (</t>
    </r>
    <r>
      <rPr>
        <sz val="10"/>
        <color indexed="12"/>
        <rFont val="Times New Roman"/>
        <family val="1"/>
      </rPr>
      <t>гр. 2</t>
    </r>
    <r>
      <rPr>
        <sz val="10"/>
        <rFont val="Times New Roman"/>
        <family val="1"/>
      </rPr>
      <t xml:space="preserve"> x </t>
    </r>
    <r>
      <rPr>
        <sz val="10"/>
        <color indexed="12"/>
        <rFont val="Times New Roman"/>
        <family val="1"/>
      </rPr>
      <t>гр. 3</t>
    </r>
    <r>
      <rPr>
        <sz val="10"/>
        <rFont val="Times New Roman"/>
        <family val="1"/>
      </rPr>
      <t>)</t>
    </r>
  </si>
  <si>
    <t>Дератизация и дезинсекция</t>
  </si>
  <si>
    <t>Охрана объектов</t>
  </si>
  <si>
    <t>транспортные услуги</t>
  </si>
  <si>
    <t>Финансовые активы, всего:</t>
  </si>
  <si>
    <t>денежные средства учреждения на счетах</t>
  </si>
  <si>
    <t>по выданным авансам накоммунальные услуги</t>
  </si>
  <si>
    <t>доходы от оказания услуг, работ</t>
  </si>
  <si>
    <t xml:space="preserve">прочие доходы </t>
  </si>
  <si>
    <t xml:space="preserve">доходы от оказания услуг, работ </t>
  </si>
  <si>
    <t>прочие доходы</t>
  </si>
  <si>
    <t>МБОУ "Гимназия № 1 г. Челябинска"</t>
  </si>
  <si>
    <t>Источник финансового обеспечения Бюджет</t>
  </si>
  <si>
    <t>Педагогический персонал</t>
  </si>
  <si>
    <t>АУП</t>
  </si>
  <si>
    <t>Ежемесячная надбавка к должностному окладу, %</t>
  </si>
  <si>
    <t>УВР</t>
  </si>
  <si>
    <t>Обслуживающий персонал</t>
  </si>
  <si>
    <t>Пособие  по уходу за ребёнком до 3 лет</t>
  </si>
  <si>
    <t>Код видов расходов 851</t>
  </si>
  <si>
    <t>Код видов расходов 244</t>
  </si>
  <si>
    <t>1200 гкал.</t>
  </si>
  <si>
    <t>187000 кВат.ч</t>
  </si>
  <si>
    <t>5220 куб.м.</t>
  </si>
  <si>
    <t>Обслуживание инженерных сетей</t>
  </si>
  <si>
    <t>Обслуживание электрических установок</t>
  </si>
  <si>
    <t>Тревожная сигнализация</t>
  </si>
  <si>
    <t>Обслуживание пожарной сигнализации</t>
  </si>
  <si>
    <t>Уличное видеонаблюдение</t>
  </si>
  <si>
    <t>Демеркуризация</t>
  </si>
  <si>
    <t>Организация питания учащихся</t>
  </si>
  <si>
    <t>Организация питания учащихся в ЛОЛ</t>
  </si>
  <si>
    <t>Приобретение учебников</t>
  </si>
  <si>
    <t>Приобретение компьютерной техники</t>
  </si>
  <si>
    <t>Спортинвентарь</t>
  </si>
  <si>
    <t>Театральные кресла</t>
  </si>
  <si>
    <t xml:space="preserve">           1.4 Расчеты (обоснования) страховых взносов на обязательное страхование в Пенсионный фонд Российской Федерации,в Фонд социального страхования Российской Федерации</t>
  </si>
  <si>
    <t>Страховые взносы в Пенсионный фонд Российской Федерации,всего</t>
  </si>
  <si>
    <t>в том числе: по ставке 22,0%</t>
  </si>
  <si>
    <t>с применением пониженных  тарифов в Пенсионный фонд для отдельных категорий плательщиков</t>
  </si>
  <si>
    <t>Страховые взносы в Фонд социальногострахования Российской Федерации,всего</t>
  </si>
  <si>
    <t>в том числе: обязательное социальное страхование на случай временной нетрудоспособности и в связи с материнством по ставке 2,9%</t>
  </si>
  <si>
    <t>обязательное социальное страхование от несчастных случаев на производстве и професиональных заболеваний по ставке 0,2%</t>
  </si>
  <si>
    <t>Стаховые взносы в Федеральный фонд обязательного медицинского страхования, всего (по ставке 5,1%)</t>
  </si>
  <si>
    <t>ИТОГО</t>
  </si>
  <si>
    <t>Х</t>
  </si>
  <si>
    <t>Код видов расходов 111, 119</t>
  </si>
  <si>
    <t>Комитет по делам образования города Челябинска</t>
  </si>
  <si>
    <t>1.1.  Цели деятельности муниципального учреждения:</t>
  </si>
  <si>
    <t>Предметом деятельности является реализация конституционного права граждан Российской Федерации на получение общедоступного и бесплатного начального общего, основного общего и среднего общего образования в интересах человека, семьи, общества и государства; обеспечение охраны и укрепления здоровья и создание благоприятных условий для разностороннего развития личности, в том числе возможности удовлетворения потребности обучающихся в самообразовании и получении дополнительного образования; обеспечение отдыха граждан, создание условий для культурной, спортивной, и иной деятельности населения.</t>
  </si>
  <si>
    <t>Целяим деятельности является осуществление образовательной деятельности по образовательным программам различных видов, уровней и направленностей.</t>
  </si>
  <si>
    <t>Основной целью деятельности является образовательная деятельность по образовательным программам начального общего, основного общего, среднего общего образования.</t>
  </si>
  <si>
    <t>1.2.  Виды деятельности муниципального учреждения:</t>
  </si>
  <si>
    <t>1.3.  Перечень услуг (работ), осуществляемых на платной основе:</t>
  </si>
  <si>
    <t xml:space="preserve"> - деятельность детских лагерей на время каникул;</t>
  </si>
  <si>
    <t xml:space="preserve"> - сдача в наём собственного нежилого недвижимого имущества: предоставление в аренду  и (или) безвозмездное пользование недвижимого имущества, находящегося в оперативном управлении Учрежднения;</t>
  </si>
  <si>
    <t>на 2018 год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</si>
  <si>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</si>
  <si>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</si>
  <si>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</si>
  <si>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Муниципальное бюджетное общеобразовательное учреждение "Гимназия № 10 г. Челябинска"</t>
  </si>
  <si>
    <t>7453045355 / 745301001</t>
  </si>
  <si>
    <t xml:space="preserve">454080, г.Челябинск, ул. Елькина, 10
</t>
  </si>
  <si>
    <t xml:space="preserve">Стоимость имущества, приобретенного муниципальным учреждением за счет доходов, полученных от плптной и иной приносящей доход деятельности </t>
  </si>
  <si>
    <t>1.1.4.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</si>
  <si>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</si>
  <si>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</si>
  <si>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</si>
  <si>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Руководитель муниципального учреждения _______________ И.В. Осипова</t>
  </si>
  <si>
    <r>
      <t xml:space="preserve">Главный бухгалтер                      ______________ </t>
    </r>
    <r>
      <rPr>
        <u val="single"/>
        <sz val="13"/>
        <rFont val="Times New Roman"/>
        <family val="1"/>
      </rPr>
      <t xml:space="preserve"> Н.И. Деревянных</t>
    </r>
  </si>
  <si>
    <t>Исполнитель                            ________________Н.И. Деревянных</t>
  </si>
  <si>
    <r>
      <t xml:space="preserve">тел. </t>
    </r>
    <r>
      <rPr>
        <u val="single"/>
        <sz val="13"/>
        <rFont val="Times New Roman"/>
        <family val="1"/>
      </rPr>
      <t>263-09-62</t>
    </r>
  </si>
  <si>
    <t>Руководитель муниципального учреждения _______________ И.В.Осипова</t>
  </si>
  <si>
    <r>
      <t>тел. 2</t>
    </r>
    <r>
      <rPr>
        <u val="single"/>
        <sz val="13"/>
        <rFont val="Times New Roman"/>
        <family val="1"/>
      </rPr>
      <t>63-09-62</t>
    </r>
  </si>
  <si>
    <t>на 01 Января 2020г.</t>
  </si>
  <si>
    <t xml:space="preserve">Основным видом деятельности является образовательная деятельность по образовательным программам начального общего, основного общего, среднего общего образования. </t>
  </si>
  <si>
    <t>Образовательная деятельность подополнительным общеобразовательным программам - дополнительным общеразвивающим программам, дополнительным предпрофессиональным программам:</t>
  </si>
  <si>
    <t>-подготовка детей к обучению в школе программа № 1 (музыкальный профиль);</t>
  </si>
  <si>
    <t>-подготовка детей к обучению в школе программа № 2 (хореографический профиль);</t>
  </si>
  <si>
    <t>-английский для малышей;</t>
  </si>
  <si>
    <t>-разговорный английский;</t>
  </si>
  <si>
    <t>-бисероплетение;</t>
  </si>
  <si>
    <t>-музыкальное исполнительство (фортепиано);</t>
  </si>
  <si>
    <t>-музыкальное исполнительство (скрипка);</t>
  </si>
  <si>
    <t>-музыкальное исполнительство (аккордеон);</t>
  </si>
  <si>
    <t>-музыкальное исполнительство (баллалайка);</t>
  </si>
  <si>
    <t>-музыкальное исполнительство (флейта);</t>
  </si>
  <si>
    <t>-музыкальное исполнительство (синтезатор);</t>
  </si>
  <si>
    <t>-музыкальное исполнительство (домра);</t>
  </si>
  <si>
    <t>-музыкальное исполнительство (виолончель);</t>
  </si>
  <si>
    <t>-музыкальное исполнительство (барабан);</t>
  </si>
  <si>
    <t>-музыкальное исполнительство (гитара);</t>
  </si>
  <si>
    <t>-основы художественного творчества;</t>
  </si>
  <si>
    <t>-ритмика и танец;</t>
  </si>
  <si>
    <t>-художественно-эстетическая студия;</t>
  </si>
  <si>
    <t>-музыкальное исполнительство (баян);</t>
  </si>
  <si>
    <t>-музыкальное исполнительство (ксилофон);</t>
  </si>
  <si>
    <t>- присмотр и уход за детьми во внеурочное время;</t>
  </si>
  <si>
    <t>-итальянский язык программа 1 Разговорный итальянский</t>
  </si>
  <si>
    <t>-театральное мастерство;</t>
  </si>
  <si>
    <t>- настоящий художник;</t>
  </si>
  <si>
    <t>-итальянский язык программа 1 Вокал</t>
  </si>
  <si>
    <t>-вокал;</t>
  </si>
  <si>
    <t>1.1.2</t>
  </si>
  <si>
    <t>на 01 октября 2018г.</t>
  </si>
  <si>
    <t>Изменения плана финансово-хозяйственной деятельности</t>
  </si>
  <si>
    <t>на 01 января 2019г.</t>
  </si>
  <si>
    <t>"29 "декабря 2018г.</t>
  </si>
  <si>
    <t>"29"декабря 2018г.</t>
  </si>
  <si>
    <t>на 29 декабря 2018 г.</t>
  </si>
  <si>
    <t>29.12.2018г.</t>
  </si>
  <si>
    <t xml:space="preserve">                                                                                                                                  на 29 декабря 2018 г.</t>
  </si>
  <si>
    <t>"29"декабря 2018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</si>
</sst>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[Red]\-#,##0.00\ "/>
    <numFmt numFmtId="185" formatCode="0.0"/>
    <numFmt numFmtId="186" formatCode="#,##0.00\ _₽"/>
  </numFmts>
  <fonts count="56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2"/>
      <color indexed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3"/>
      <name val="Times New Roman"/>
      <family val="1"/>
    </font>
    <font>
      <sz val="10"/>
      <name val="Courier New"/>
      <family val="3"/>
    </font>
    <font>
      <sz val="8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u val="single"/>
      <sz val="14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4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10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2" fillId="10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top"/>
    </xf>
    <xf numFmtId="4" fontId="2" fillId="1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 wrapText="1"/>
    </xf>
    <xf numFmtId="4" fontId="2" fillId="10" borderId="11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right"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vertical="top" wrapText="1"/>
    </xf>
    <xf numFmtId="4" fontId="2" fillId="1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horizontal="left" vertical="top"/>
    </xf>
    <xf numFmtId="0" fontId="6" fillId="0" borderId="0" xfId="0" applyFont="1" applyAlignment="1">
      <alignment horizontal="left"/>
    </xf>
    <xf numFmtId="4" fontId="2" fillId="10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1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7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left" vertical="top" wrapText="1" indent="3"/>
    </xf>
    <xf numFmtId="0" fontId="3" fillId="0" borderId="13" xfId="42" applyBorder="1" applyAlignment="1" applyProtection="1">
      <alignment vertical="top" wrapText="1"/>
      <protection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7" xfId="0" applyFont="1" applyBorder="1" applyAlignment="1">
      <alignment horizontal="left" vertical="top" wrapText="1" indent="3"/>
    </xf>
    <xf numFmtId="4" fontId="2" fillId="10" borderId="10" xfId="0" applyNumberFormat="1" applyFont="1" applyFill="1" applyBorder="1" applyAlignment="1">
      <alignment wrapText="1"/>
    </xf>
    <xf numFmtId="184" fontId="2" fillId="33" borderId="10" xfId="0" applyNumberFormat="1" applyFont="1" applyFill="1" applyBorder="1" applyAlignment="1">
      <alignment wrapText="1"/>
    </xf>
    <xf numFmtId="184" fontId="2" fillId="0" borderId="10" xfId="0" applyNumberFormat="1" applyFont="1" applyBorder="1" applyAlignment="1">
      <alignment wrapText="1"/>
    </xf>
    <xf numFmtId="184" fontId="2" fillId="0" borderId="13" xfId="0" applyNumberFormat="1" applyFont="1" applyBorder="1" applyAlignment="1">
      <alignment vertical="top" wrapText="1"/>
    </xf>
    <xf numFmtId="184" fontId="10" fillId="0" borderId="13" xfId="0" applyNumberFormat="1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11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184" fontId="11" fillId="0" borderId="13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184" fontId="11" fillId="5" borderId="13" xfId="0" applyNumberFormat="1" applyFont="1" applyFill="1" applyBorder="1" applyAlignment="1">
      <alignment vertical="top" wrapText="1"/>
    </xf>
    <xf numFmtId="184" fontId="11" fillId="0" borderId="13" xfId="0" applyNumberFormat="1" applyFont="1" applyFill="1" applyBorder="1" applyAlignment="1">
      <alignment horizontal="center" vertical="top" wrapText="1"/>
    </xf>
    <xf numFmtId="184" fontId="9" fillId="0" borderId="13" xfId="0" applyNumberFormat="1" applyFont="1" applyBorder="1" applyAlignment="1">
      <alignment horizont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184" fontId="11" fillId="0" borderId="22" xfId="0" applyNumberFormat="1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right" vertical="top" wrapText="1"/>
    </xf>
    <xf numFmtId="0" fontId="11" fillId="0" borderId="24" xfId="0" applyFont="1" applyBorder="1" applyAlignment="1">
      <alignment horizontal="center" vertical="top" wrapText="1"/>
    </xf>
    <xf numFmtId="184" fontId="11" fillId="0" borderId="25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186" fontId="11" fillId="0" borderId="10" xfId="0" applyNumberFormat="1" applyFont="1" applyBorder="1" applyAlignment="1">
      <alignment horizontal="center"/>
    </xf>
    <xf numFmtId="4" fontId="2" fillId="10" borderId="10" xfId="0" applyNumberFormat="1" applyFont="1" applyFill="1" applyBorder="1" applyAlignment="1">
      <alignment wrapText="1"/>
    </xf>
    <xf numFmtId="4" fontId="2" fillId="10" borderId="10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26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49" fontId="1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2" fillId="1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2" fillId="10" borderId="10" xfId="0" applyNumberFormat="1" applyFont="1" applyFill="1" applyBorder="1" applyAlignment="1">
      <alignment wrapText="1"/>
    </xf>
    <xf numFmtId="0" fontId="55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49" fontId="15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center"/>
    </xf>
    <xf numFmtId="4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4" fontId="2" fillId="1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wrapText="1"/>
    </xf>
    <xf numFmtId="49" fontId="2" fillId="0" borderId="10" xfId="42" applyNumberFormat="1" applyFont="1" applyBorder="1" applyAlignment="1" applyProtection="1">
      <alignment horizontal="center" vertical="top" wrapText="1"/>
      <protection/>
    </xf>
    <xf numFmtId="49" fontId="5" fillId="0" borderId="10" xfId="42" applyNumberFormat="1" applyFont="1" applyBorder="1" applyAlignment="1" applyProtection="1">
      <alignment horizontal="center" vertical="top" wrapText="1"/>
      <protection/>
    </xf>
    <xf numFmtId="0" fontId="2" fillId="0" borderId="10" xfId="42" applyFont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19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28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right" vertical="top" wrapText="1"/>
    </xf>
    <xf numFmtId="0" fontId="11" fillId="0" borderId="15" xfId="0" applyFont="1" applyBorder="1" applyAlignment="1">
      <alignment horizontal="right" vertical="top" wrapText="1"/>
    </xf>
    <xf numFmtId="0" fontId="11" fillId="0" borderId="0" xfId="0" applyFont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184" fontId="9" fillId="0" borderId="19" xfId="0" applyNumberFormat="1" applyFont="1" applyBorder="1" applyAlignment="1">
      <alignment horizontal="center" wrapText="1"/>
    </xf>
    <xf numFmtId="184" fontId="9" fillId="0" borderId="14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TolSoft\Desktop\media\image2.jpe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0</xdr:row>
      <xdr:rowOff>323850</xdr:rowOff>
    </xdr:from>
    <xdr:to>
      <xdr:col>5</xdr:col>
      <xdr:colOff>142875</xdr:colOff>
      <xdr:row>8</xdr:row>
      <xdr:rowOff>38100</xdr:rowOff>
    </xdr:to>
    <xdr:pic>
      <xdr:nvPicPr>
        <xdr:cNvPr id="1" name="Рисунок 2" descr="C:\Users\TolSoft\Desktop\media\image2.jpeg"/>
        <xdr:cNvPicPr preferRelativeResize="1">
          <a:picLocks noChangeAspect="1"/>
        </xdr:cNvPicPr>
      </xdr:nvPicPr>
      <xdr:blipFill>
        <a:blip r:link="rId1"/>
        <a:srcRect l="42463" t="15090" r="18292" b="20901"/>
        <a:stretch>
          <a:fillRect/>
        </a:stretch>
      </xdr:blipFill>
      <xdr:spPr>
        <a:xfrm>
          <a:off x="3943350" y="323850"/>
          <a:ext cx="40195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6917ECF3CF55048D59C3DD0DE0FEE86AF75495BACB947171E666B5CBB1FB35EA287A7846FD5ND20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6917ECF3CF55048D59C3DD0DE0FEE86AF7A475CADB847171E666B5CBBN12FE" TargetMode="External" /><Relationship Id="rId2" Type="http://schemas.openxmlformats.org/officeDocument/2006/relationships/hyperlink" Target="consultantplus://offline/ref=86917ECF3CF55048D59C3DD0DE0FEE86AF754358AABC47171E666B5CBBN12FE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6917ECF3CF55048D59C3DD0DE0FEE86AF75495BACB947171E666B5CBB1FB35EA287A7846FD5ND20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6917ECF3CF55048D59C3DD0DE0FEE86AF75495BACB947171E666B5CBB1FB35EA287A7846FD5ND20E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4"/>
  <sheetViews>
    <sheetView tabSelected="1" zoomScalePageLayoutView="0" workbookViewId="0" topLeftCell="A1">
      <selection activeCell="G4" sqref="G4"/>
    </sheetView>
  </sheetViews>
  <sheetFormatPr defaultColWidth="9.00390625" defaultRowHeight="39" customHeight="1"/>
  <cols>
    <col min="1" max="1" width="30.125" style="106" customWidth="1"/>
    <col min="2" max="2" width="42.625" style="106" customWidth="1"/>
    <col min="3" max="3" width="3.125" style="106" customWidth="1"/>
    <col min="4" max="4" width="11.75390625" style="106" customWidth="1"/>
    <col min="5" max="5" width="15.00390625" style="106" customWidth="1"/>
    <col min="6" max="8" width="9.125" style="106" customWidth="1"/>
    <col min="9" max="16384" width="9.125" style="106" customWidth="1"/>
  </cols>
  <sheetData>
    <row r="2" spans="1:5" ht="24" customHeight="1">
      <c r="A2" s="112"/>
      <c r="B2" s="124"/>
      <c r="C2" s="127" t="s">
        <v>48</v>
      </c>
      <c r="D2" s="127"/>
      <c r="E2" s="127"/>
    </row>
    <row r="3" spans="1:5" ht="39" customHeight="1">
      <c r="A3" s="113"/>
      <c r="B3" s="124"/>
      <c r="C3" s="128" t="s">
        <v>160</v>
      </c>
      <c r="D3" s="128"/>
      <c r="E3" s="128"/>
    </row>
    <row r="4" ht="20.25" customHeight="1"/>
    <row r="5" spans="1:5" ht="22.5" customHeight="1">
      <c r="A5" s="107"/>
      <c r="C5" s="114"/>
      <c r="D5" s="114"/>
      <c r="E5" s="108" t="s">
        <v>153</v>
      </c>
    </row>
    <row r="6" ht="21.75" customHeight="1">
      <c r="C6" s="106" t="s">
        <v>406</v>
      </c>
    </row>
    <row r="7" spans="3:4" ht="22.5" customHeight="1">
      <c r="C7" s="129"/>
      <c r="D7" s="129"/>
    </row>
    <row r="8" spans="3:4" ht="21.75" customHeight="1">
      <c r="C8" s="107"/>
      <c r="D8" s="107"/>
    </row>
    <row r="9" spans="1:5" ht="39" customHeight="1">
      <c r="A9" s="127" t="s">
        <v>404</v>
      </c>
      <c r="B9" s="127"/>
      <c r="C9" s="127"/>
      <c r="D9" s="127"/>
      <c r="E9" s="127"/>
    </row>
    <row r="10" spans="1:5" ht="21" customHeight="1">
      <c r="A10" s="127" t="s">
        <v>355</v>
      </c>
      <c r="B10" s="127"/>
      <c r="C10" s="127"/>
      <c r="D10" s="127"/>
      <c r="E10" s="127"/>
    </row>
    <row r="11" spans="1:5" ht="26.25" customHeight="1">
      <c r="A11" s="130"/>
      <c r="B11" s="130"/>
      <c r="C11" s="130"/>
      <c r="D11" s="130"/>
      <c r="E11" s="130"/>
    </row>
    <row r="12" ht="22.5" customHeight="1">
      <c r="E12" s="107" t="s">
        <v>49</v>
      </c>
    </row>
    <row r="13" spans="4:5" ht="22.5" customHeight="1">
      <c r="D13" s="108" t="s">
        <v>50</v>
      </c>
      <c r="E13" s="109"/>
    </row>
    <row r="14" spans="2:5" ht="22.5" customHeight="1">
      <c r="B14" s="107" t="s">
        <v>407</v>
      </c>
      <c r="D14" s="108" t="s">
        <v>51</v>
      </c>
      <c r="E14" s="110">
        <v>43463</v>
      </c>
    </row>
    <row r="15" spans="3:5" ht="22.5" customHeight="1">
      <c r="C15" s="111"/>
      <c r="D15" s="108"/>
      <c r="E15" s="109"/>
    </row>
    <row r="16" spans="1:5" ht="22.5" customHeight="1">
      <c r="A16" s="125" t="s">
        <v>145</v>
      </c>
      <c r="B16" s="125" t="s">
        <v>359</v>
      </c>
      <c r="D16" s="108"/>
      <c r="E16" s="109"/>
    </row>
    <row r="17" spans="1:5" ht="22.5" customHeight="1">
      <c r="A17" s="125"/>
      <c r="B17" s="125"/>
      <c r="D17" s="108" t="s">
        <v>52</v>
      </c>
      <c r="E17" s="109">
        <v>36921106</v>
      </c>
    </row>
    <row r="18" spans="1:5" ht="22.5" customHeight="1">
      <c r="A18" s="125"/>
      <c r="B18" s="125"/>
      <c r="D18" s="108"/>
      <c r="E18" s="109"/>
    </row>
    <row r="19" spans="1:5" ht="22.5" customHeight="1">
      <c r="A19" s="111"/>
      <c r="B19" s="111"/>
      <c r="D19" s="108"/>
      <c r="E19" s="109"/>
    </row>
    <row r="20" spans="1:5" ht="22.5" customHeight="1">
      <c r="A20" s="106" t="s">
        <v>53</v>
      </c>
      <c r="B20" s="106" t="s">
        <v>360</v>
      </c>
      <c r="D20" s="108"/>
      <c r="E20" s="109"/>
    </row>
    <row r="21" ht="22.5" customHeight="1">
      <c r="E21" s="109"/>
    </row>
    <row r="22" spans="1:5" ht="22.5" customHeight="1">
      <c r="A22" s="106" t="s">
        <v>151</v>
      </c>
      <c r="B22" s="106" t="s">
        <v>152</v>
      </c>
      <c r="D22" s="108" t="s">
        <v>54</v>
      </c>
      <c r="E22" s="109">
        <v>383</v>
      </c>
    </row>
    <row r="23" ht="17.25" customHeight="1"/>
    <row r="24" spans="1:2" ht="53.25" customHeight="1">
      <c r="A24" s="111" t="s">
        <v>146</v>
      </c>
      <c r="B24" s="111" t="s">
        <v>346</v>
      </c>
    </row>
    <row r="25" ht="12.75" customHeight="1"/>
    <row r="26" spans="1:2" ht="55.5" customHeight="1">
      <c r="A26" s="111" t="s">
        <v>147</v>
      </c>
      <c r="B26" s="111" t="s">
        <v>361</v>
      </c>
    </row>
    <row r="27" ht="22.5" customHeight="1"/>
    <row r="28" ht="22.5" customHeight="1"/>
    <row r="29" ht="22.5" customHeight="1"/>
    <row r="30" spans="1:7" ht="22.5" customHeight="1">
      <c r="A30" s="115"/>
      <c r="B30" s="115"/>
      <c r="C30" s="115"/>
      <c r="D30" s="115"/>
      <c r="E30" s="115"/>
      <c r="F30" s="115"/>
      <c r="G30" s="115"/>
    </row>
    <row r="31" spans="1:7" ht="22.5" customHeight="1">
      <c r="A31" s="115"/>
      <c r="B31" s="115"/>
      <c r="C31" s="115"/>
      <c r="D31" s="115"/>
      <c r="E31" s="115"/>
      <c r="F31" s="115"/>
      <c r="G31" s="115"/>
    </row>
    <row r="32" spans="1:7" ht="22.5" customHeight="1">
      <c r="A32" s="126" t="s">
        <v>47</v>
      </c>
      <c r="B32" s="126"/>
      <c r="C32" s="126"/>
      <c r="D32" s="126"/>
      <c r="E32" s="126"/>
      <c r="F32" s="126"/>
      <c r="G32" s="126"/>
    </row>
    <row r="33" spans="1:7" ht="22.5" customHeight="1">
      <c r="A33" s="115"/>
      <c r="B33" s="115"/>
      <c r="C33" s="115"/>
      <c r="D33" s="115"/>
      <c r="E33" s="115"/>
      <c r="F33" s="115"/>
      <c r="G33" s="115"/>
    </row>
    <row r="34" spans="1:7" ht="22.5" customHeight="1">
      <c r="A34" s="131" t="s">
        <v>347</v>
      </c>
      <c r="B34" s="131"/>
      <c r="C34" s="131"/>
      <c r="D34" s="131"/>
      <c r="E34" s="131"/>
      <c r="F34" s="131"/>
      <c r="G34" s="131"/>
    </row>
    <row r="35" spans="1:7" ht="22.5" customHeight="1">
      <c r="A35" s="116"/>
      <c r="B35" s="116"/>
      <c r="C35" s="116"/>
      <c r="D35" s="116"/>
      <c r="E35" s="116"/>
      <c r="F35" s="116"/>
      <c r="G35" s="116"/>
    </row>
    <row r="36" spans="1:7" ht="39" customHeight="1">
      <c r="A36" s="132" t="s">
        <v>348</v>
      </c>
      <c r="B36" s="132"/>
      <c r="C36" s="132"/>
      <c r="D36" s="132"/>
      <c r="E36" s="132"/>
      <c r="F36" s="132"/>
      <c r="G36" s="132"/>
    </row>
    <row r="37" spans="1:7" ht="39" customHeight="1">
      <c r="A37" s="132" t="s">
        <v>349</v>
      </c>
      <c r="B37" s="132"/>
      <c r="C37" s="132"/>
      <c r="D37" s="132"/>
      <c r="E37" s="132"/>
      <c r="F37" s="132"/>
      <c r="G37" s="132"/>
    </row>
    <row r="38" spans="1:7" ht="39" customHeight="1">
      <c r="A38" s="132" t="s">
        <v>350</v>
      </c>
      <c r="B38" s="132"/>
      <c r="C38" s="132"/>
      <c r="D38" s="132"/>
      <c r="E38" s="132"/>
      <c r="F38" s="132"/>
      <c r="G38" s="132"/>
    </row>
    <row r="39" spans="1:7" ht="16.5" customHeight="1">
      <c r="A39" s="117"/>
      <c r="B39" s="117"/>
      <c r="C39" s="117"/>
      <c r="D39" s="117"/>
      <c r="E39" s="117"/>
      <c r="F39" s="117"/>
      <c r="G39" s="117"/>
    </row>
    <row r="40" spans="1:7" ht="17.25" customHeight="1">
      <c r="A40" s="133" t="s">
        <v>351</v>
      </c>
      <c r="B40" s="133"/>
      <c r="C40" s="133"/>
      <c r="D40" s="133"/>
      <c r="E40" s="133"/>
      <c r="F40" s="133"/>
      <c r="G40" s="133"/>
    </row>
    <row r="41" spans="1:7" ht="15.75" customHeight="1">
      <c r="A41" s="118"/>
      <c r="B41" s="118"/>
      <c r="C41" s="118"/>
      <c r="D41" s="118"/>
      <c r="E41" s="118"/>
      <c r="F41" s="118"/>
      <c r="G41" s="118"/>
    </row>
    <row r="42" spans="1:7" ht="39" customHeight="1">
      <c r="A42" s="132" t="s">
        <v>374</v>
      </c>
      <c r="B42" s="132"/>
      <c r="C42" s="132"/>
      <c r="D42" s="132"/>
      <c r="E42" s="132"/>
      <c r="F42" s="132"/>
      <c r="G42" s="132"/>
    </row>
    <row r="43" spans="1:7" ht="39" customHeight="1">
      <c r="A43" s="132" t="s">
        <v>375</v>
      </c>
      <c r="B43" s="132"/>
      <c r="C43" s="132"/>
      <c r="D43" s="132"/>
      <c r="E43" s="132"/>
      <c r="F43" s="132"/>
      <c r="G43" s="132"/>
    </row>
    <row r="44" spans="1:7" ht="17.25" customHeight="1">
      <c r="A44" s="117"/>
      <c r="B44" s="117"/>
      <c r="C44" s="117"/>
      <c r="D44" s="117"/>
      <c r="E44" s="117"/>
      <c r="F44" s="117"/>
      <c r="G44" s="117"/>
    </row>
    <row r="45" spans="1:7" ht="18" customHeight="1">
      <c r="A45" s="133" t="s">
        <v>352</v>
      </c>
      <c r="B45" s="133"/>
      <c r="C45" s="133"/>
      <c r="D45" s="133"/>
      <c r="E45" s="133"/>
      <c r="F45" s="133"/>
      <c r="G45" s="133"/>
    </row>
    <row r="46" spans="1:7" ht="18" customHeight="1">
      <c r="A46" s="118"/>
      <c r="B46" s="118"/>
      <c r="C46" s="118"/>
      <c r="D46" s="118"/>
      <c r="E46" s="118"/>
      <c r="F46" s="118"/>
      <c r="G46" s="118"/>
    </row>
    <row r="47" spans="1:7" ht="18" customHeight="1">
      <c r="A47" s="134" t="s">
        <v>376</v>
      </c>
      <c r="B47" s="134"/>
      <c r="C47" s="134"/>
      <c r="D47" s="134"/>
      <c r="E47" s="134"/>
      <c r="F47" s="134"/>
      <c r="G47" s="134"/>
    </row>
    <row r="48" spans="1:7" ht="18" customHeight="1">
      <c r="A48" s="134" t="s">
        <v>377</v>
      </c>
      <c r="B48" s="134"/>
      <c r="C48" s="134"/>
      <c r="D48" s="134"/>
      <c r="E48" s="134"/>
      <c r="F48" s="134"/>
      <c r="G48" s="134"/>
    </row>
    <row r="49" spans="1:7" ht="18" customHeight="1">
      <c r="A49" s="134" t="s">
        <v>378</v>
      </c>
      <c r="B49" s="134"/>
      <c r="C49" s="134"/>
      <c r="D49" s="134"/>
      <c r="E49" s="134"/>
      <c r="F49" s="134"/>
      <c r="G49" s="134"/>
    </row>
    <row r="50" spans="1:7" ht="18" customHeight="1">
      <c r="A50" s="134" t="s">
        <v>379</v>
      </c>
      <c r="B50" s="134"/>
      <c r="C50" s="134"/>
      <c r="D50" s="134"/>
      <c r="E50" s="134"/>
      <c r="F50" s="134"/>
      <c r="G50" s="134"/>
    </row>
    <row r="51" spans="1:7" ht="18" customHeight="1">
      <c r="A51" s="134" t="s">
        <v>380</v>
      </c>
      <c r="B51" s="134"/>
      <c r="C51" s="134"/>
      <c r="D51" s="134"/>
      <c r="E51" s="134"/>
      <c r="F51" s="134"/>
      <c r="G51" s="134"/>
    </row>
    <row r="52" spans="1:7" ht="18" customHeight="1">
      <c r="A52" s="119" t="s">
        <v>381</v>
      </c>
      <c r="B52" s="119"/>
      <c r="C52" s="119"/>
      <c r="D52" s="119"/>
      <c r="E52" s="119"/>
      <c r="F52" s="119"/>
      <c r="G52" s="119"/>
    </row>
    <row r="53" spans="1:7" ht="18" customHeight="1">
      <c r="A53" s="119" t="s">
        <v>353</v>
      </c>
      <c r="B53" s="119"/>
      <c r="C53" s="119"/>
      <c r="D53" s="119"/>
      <c r="E53" s="119"/>
      <c r="F53" s="119"/>
      <c r="G53" s="119"/>
    </row>
    <row r="54" spans="1:7" ht="18" customHeight="1">
      <c r="A54" s="134" t="s">
        <v>354</v>
      </c>
      <c r="B54" s="134"/>
      <c r="C54" s="134"/>
      <c r="D54" s="134"/>
      <c r="E54" s="134"/>
      <c r="F54" s="134"/>
      <c r="G54" s="134"/>
    </row>
    <row r="55" spans="1:7" ht="18" customHeight="1">
      <c r="A55" s="119" t="s">
        <v>382</v>
      </c>
      <c r="B55" s="119"/>
      <c r="C55" s="119"/>
      <c r="D55" s="119"/>
      <c r="E55" s="119"/>
      <c r="F55" s="119"/>
      <c r="G55" s="119"/>
    </row>
    <row r="56" spans="1:7" ht="18" customHeight="1">
      <c r="A56" s="119" t="s">
        <v>383</v>
      </c>
      <c r="B56" s="119"/>
      <c r="C56" s="119"/>
      <c r="D56" s="119"/>
      <c r="E56" s="119"/>
      <c r="F56" s="119"/>
      <c r="G56" s="119"/>
    </row>
    <row r="57" spans="1:7" ht="18" customHeight="1">
      <c r="A57" s="119" t="s">
        <v>384</v>
      </c>
      <c r="B57" s="119"/>
      <c r="C57" s="119"/>
      <c r="D57" s="119"/>
      <c r="E57" s="119"/>
      <c r="F57" s="119"/>
      <c r="G57" s="119"/>
    </row>
    <row r="58" spans="1:7" ht="18" customHeight="1">
      <c r="A58" s="119" t="s">
        <v>385</v>
      </c>
      <c r="B58" s="119"/>
      <c r="C58" s="119"/>
      <c r="D58" s="119"/>
      <c r="E58" s="119"/>
      <c r="F58" s="119"/>
      <c r="G58" s="119"/>
    </row>
    <row r="59" spans="1:7" ht="18" customHeight="1">
      <c r="A59" s="119" t="s">
        <v>386</v>
      </c>
      <c r="B59" s="119"/>
      <c r="C59" s="119"/>
      <c r="D59" s="119"/>
      <c r="E59" s="119"/>
      <c r="F59" s="119"/>
      <c r="G59" s="119"/>
    </row>
    <row r="60" spans="1:7" ht="18" customHeight="1">
      <c r="A60" s="119" t="s">
        <v>387</v>
      </c>
      <c r="B60" s="119"/>
      <c r="C60" s="119"/>
      <c r="D60" s="119"/>
      <c r="E60" s="119"/>
      <c r="F60" s="119"/>
      <c r="G60" s="119"/>
    </row>
    <row r="61" spans="1:7" ht="18" customHeight="1">
      <c r="A61" s="119" t="s">
        <v>388</v>
      </c>
      <c r="B61" s="119"/>
      <c r="C61" s="119"/>
      <c r="D61" s="119"/>
      <c r="E61" s="119"/>
      <c r="F61" s="119"/>
      <c r="G61" s="119"/>
    </row>
    <row r="62" spans="1:7" ht="18" customHeight="1">
      <c r="A62" s="119" t="s">
        <v>389</v>
      </c>
      <c r="B62" s="119"/>
      <c r="C62" s="119"/>
      <c r="D62" s="119"/>
      <c r="E62" s="119"/>
      <c r="F62" s="119"/>
      <c r="G62" s="119"/>
    </row>
    <row r="63" spans="1:7" ht="18" customHeight="1">
      <c r="A63" s="119" t="s">
        <v>390</v>
      </c>
      <c r="B63" s="115"/>
      <c r="C63" s="115"/>
      <c r="D63" s="115"/>
      <c r="E63" s="115"/>
      <c r="F63" s="115"/>
      <c r="G63" s="115"/>
    </row>
    <row r="64" ht="18" customHeight="1">
      <c r="A64" s="119" t="s">
        <v>391</v>
      </c>
    </row>
    <row r="65" ht="18" customHeight="1">
      <c r="A65" s="119" t="s">
        <v>392</v>
      </c>
    </row>
    <row r="66" ht="18" customHeight="1">
      <c r="A66" s="119" t="s">
        <v>393</v>
      </c>
    </row>
    <row r="67" ht="18" customHeight="1">
      <c r="A67" s="119" t="s">
        <v>394</v>
      </c>
    </row>
    <row r="68" ht="18" customHeight="1">
      <c r="A68" s="119" t="s">
        <v>395</v>
      </c>
    </row>
    <row r="69" ht="18" customHeight="1">
      <c r="A69" s="119" t="s">
        <v>396</v>
      </c>
    </row>
    <row r="70" ht="18" customHeight="1">
      <c r="A70" s="119" t="s">
        <v>400</v>
      </c>
    </row>
    <row r="71" ht="18" customHeight="1">
      <c r="A71" s="119" t="s">
        <v>397</v>
      </c>
    </row>
    <row r="72" ht="18" customHeight="1">
      <c r="A72" s="119" t="s">
        <v>398</v>
      </c>
    </row>
    <row r="73" ht="18" customHeight="1">
      <c r="A73" s="119" t="s">
        <v>399</v>
      </c>
    </row>
    <row r="74" ht="18" customHeight="1">
      <c r="A74" s="119" t="s">
        <v>401</v>
      </c>
    </row>
  </sheetData>
  <sheetProtection/>
  <mergeCells count="23">
    <mergeCell ref="A49:G49"/>
    <mergeCell ref="A50:G50"/>
    <mergeCell ref="A51:G51"/>
    <mergeCell ref="A54:G54"/>
    <mergeCell ref="A43:G43"/>
    <mergeCell ref="A45:G45"/>
    <mergeCell ref="A47:G47"/>
    <mergeCell ref="A48:G48"/>
    <mergeCell ref="A34:G34"/>
    <mergeCell ref="A36:G36"/>
    <mergeCell ref="A37:G37"/>
    <mergeCell ref="A38:G38"/>
    <mergeCell ref="A40:G40"/>
    <mergeCell ref="A42:G42"/>
    <mergeCell ref="A16:A18"/>
    <mergeCell ref="B16:B18"/>
    <mergeCell ref="A32:G32"/>
    <mergeCell ref="C2:E2"/>
    <mergeCell ref="C3:E3"/>
    <mergeCell ref="C7:D7"/>
    <mergeCell ref="A9:E9"/>
    <mergeCell ref="A10:E10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6.75390625" style="12" bestFit="1" customWidth="1"/>
    <col min="2" max="2" width="80.375" style="12" customWidth="1"/>
    <col min="3" max="3" width="21.125" style="12" customWidth="1"/>
    <col min="4" max="16384" width="9.125" style="12" customWidth="1"/>
  </cols>
  <sheetData>
    <row r="1" spans="1:3" ht="15.75">
      <c r="A1" s="16"/>
      <c r="B1" s="135" t="s">
        <v>55</v>
      </c>
      <c r="C1" s="135"/>
    </row>
    <row r="2" spans="1:3" ht="15.75">
      <c r="A2" s="16"/>
      <c r="B2" s="120" t="s">
        <v>403</v>
      </c>
      <c r="C2" s="25"/>
    </row>
    <row r="3" spans="1:3" ht="15.75">
      <c r="A3" s="26"/>
      <c r="B3" s="27" t="s">
        <v>0</v>
      </c>
      <c r="C3" s="27" t="s">
        <v>56</v>
      </c>
    </row>
    <row r="4" spans="1:3" ht="15.75">
      <c r="A4" s="28" t="s">
        <v>140</v>
      </c>
      <c r="B4" s="29" t="s">
        <v>57</v>
      </c>
      <c r="C4" s="30">
        <f>C6+C15</f>
        <v>30905501.59</v>
      </c>
    </row>
    <row r="5" spans="1:3" ht="15.75">
      <c r="A5" s="28"/>
      <c r="B5" s="29" t="s">
        <v>58</v>
      </c>
      <c r="C5" s="31"/>
    </row>
    <row r="6" spans="1:3" ht="15.75">
      <c r="A6" s="28" t="s">
        <v>59</v>
      </c>
      <c r="B6" s="32" t="s">
        <v>60</v>
      </c>
      <c r="C6" s="31">
        <v>17663440.09</v>
      </c>
    </row>
    <row r="7" spans="1:4" ht="15.75">
      <c r="A7" s="28"/>
      <c r="B7" s="29" t="s">
        <v>61</v>
      </c>
      <c r="C7" s="31"/>
      <c r="D7" s="2"/>
    </row>
    <row r="8" spans="1:3" ht="31.5" hidden="1">
      <c r="A8" s="28" t="s">
        <v>62</v>
      </c>
      <c r="B8" s="29" t="s">
        <v>63</v>
      </c>
      <c r="C8" s="31">
        <v>3389987.04</v>
      </c>
    </row>
    <row r="9" spans="1:3" ht="31.5" hidden="1">
      <c r="A9" s="28" t="s">
        <v>64</v>
      </c>
      <c r="B9" s="29" t="s">
        <v>65</v>
      </c>
      <c r="C9" s="31"/>
    </row>
    <row r="10" spans="1:3" ht="31.5" hidden="1">
      <c r="A10" s="33" t="s">
        <v>66</v>
      </c>
      <c r="B10" s="29" t="s">
        <v>67</v>
      </c>
      <c r="C10" s="31"/>
    </row>
    <row r="11" spans="1:3" ht="31.5">
      <c r="A11" s="33" t="s">
        <v>62</v>
      </c>
      <c r="B11" s="29" t="s">
        <v>63</v>
      </c>
      <c r="C11" s="31">
        <v>26459545.37</v>
      </c>
    </row>
    <row r="12" spans="1:3" ht="31.5">
      <c r="A12" s="33" t="s">
        <v>402</v>
      </c>
      <c r="B12" s="29" t="s">
        <v>65</v>
      </c>
      <c r="C12" s="31"/>
    </row>
    <row r="13" spans="1:3" ht="31.5">
      <c r="A13" s="33" t="s">
        <v>66</v>
      </c>
      <c r="B13" s="29" t="s">
        <v>362</v>
      </c>
      <c r="C13" s="31">
        <v>4445956.22</v>
      </c>
    </row>
    <row r="14" spans="1:3" ht="15.75">
      <c r="A14" s="33" t="s">
        <v>363</v>
      </c>
      <c r="B14" s="29" t="s">
        <v>68</v>
      </c>
      <c r="C14" s="31">
        <v>4209918.87</v>
      </c>
    </row>
    <row r="15" spans="1:3" ht="15.75">
      <c r="A15" s="33" t="s">
        <v>69</v>
      </c>
      <c r="B15" s="29" t="s">
        <v>70</v>
      </c>
      <c r="C15" s="31">
        <v>13242061.5</v>
      </c>
    </row>
    <row r="16" spans="1:3" ht="15.75">
      <c r="A16" s="33"/>
      <c r="B16" s="29" t="s">
        <v>61</v>
      </c>
      <c r="C16" s="31"/>
    </row>
    <row r="17" spans="1:3" ht="15.75">
      <c r="A17" s="33" t="s">
        <v>71</v>
      </c>
      <c r="B17" s="29" t="s">
        <v>72</v>
      </c>
      <c r="C17" s="31">
        <v>2615568.09</v>
      </c>
    </row>
    <row r="18" spans="1:3" ht="15.75">
      <c r="A18" s="33" t="s">
        <v>73</v>
      </c>
      <c r="B18" s="29" t="s">
        <v>74</v>
      </c>
      <c r="C18" s="31">
        <v>841499.5</v>
      </c>
    </row>
    <row r="19" spans="1:3" ht="15.75">
      <c r="A19" s="33" t="s">
        <v>141</v>
      </c>
      <c r="B19" s="29" t="s">
        <v>303</v>
      </c>
      <c r="C19" s="30">
        <v>2915641.05</v>
      </c>
    </row>
    <row r="20" spans="1:3" ht="15.75">
      <c r="A20" s="33"/>
      <c r="B20" s="29" t="s">
        <v>58</v>
      </c>
      <c r="C20" s="31"/>
    </row>
    <row r="21" spans="1:3" ht="15.75">
      <c r="A21" s="33" t="s">
        <v>75</v>
      </c>
      <c r="B21" s="29" t="s">
        <v>161</v>
      </c>
      <c r="C21" s="31">
        <v>2615237.51</v>
      </c>
    </row>
    <row r="22" spans="1:3" ht="15.75">
      <c r="A22" s="33"/>
      <c r="B22" s="29" t="s">
        <v>61</v>
      </c>
      <c r="C22" s="31"/>
    </row>
    <row r="23" spans="1:3" ht="17.25" customHeight="1">
      <c r="A23" s="33" t="s">
        <v>162</v>
      </c>
      <c r="B23" s="15" t="s">
        <v>304</v>
      </c>
      <c r="C23" s="31">
        <v>2615237.51</v>
      </c>
    </row>
    <row r="24" spans="1:3" ht="31.5">
      <c r="A24" s="33" t="s">
        <v>77</v>
      </c>
      <c r="B24" s="29" t="s">
        <v>76</v>
      </c>
      <c r="C24" s="31"/>
    </row>
    <row r="25" spans="1:3" ht="31.5">
      <c r="A25" s="33" t="s">
        <v>89</v>
      </c>
      <c r="B25" s="29" t="s">
        <v>78</v>
      </c>
      <c r="C25" s="30">
        <f>SUM(C27:C36)</f>
        <v>880.95</v>
      </c>
    </row>
    <row r="26" spans="1:3" ht="15.75">
      <c r="A26" s="33"/>
      <c r="B26" s="29" t="s">
        <v>61</v>
      </c>
      <c r="C26" s="31"/>
    </row>
    <row r="27" spans="1:3" ht="15.75">
      <c r="A27" s="33" t="s">
        <v>91</v>
      </c>
      <c r="B27" s="29" t="s">
        <v>79</v>
      </c>
      <c r="C27" s="31">
        <v>0</v>
      </c>
    </row>
    <row r="28" spans="1:3" ht="15.75">
      <c r="A28" s="33" t="s">
        <v>163</v>
      </c>
      <c r="B28" s="29" t="s">
        <v>80</v>
      </c>
      <c r="C28" s="31">
        <v>0</v>
      </c>
    </row>
    <row r="29" spans="1:3" ht="15.75">
      <c r="A29" s="33" t="s">
        <v>164</v>
      </c>
      <c r="B29" s="29" t="s">
        <v>305</v>
      </c>
      <c r="C29" s="31">
        <v>880.95</v>
      </c>
    </row>
    <row r="30" spans="1:3" ht="15.75">
      <c r="A30" s="33" t="s">
        <v>165</v>
      </c>
      <c r="B30" s="29" t="s">
        <v>82</v>
      </c>
      <c r="C30" s="31">
        <v>0</v>
      </c>
    </row>
    <row r="31" spans="1:3" ht="15.75">
      <c r="A31" s="33" t="s">
        <v>166</v>
      </c>
      <c r="B31" s="29" t="s">
        <v>83</v>
      </c>
      <c r="C31" s="31">
        <v>0</v>
      </c>
    </row>
    <row r="32" spans="1:3" ht="15.75">
      <c r="A32" s="33" t="s">
        <v>167</v>
      </c>
      <c r="B32" s="29" t="s">
        <v>84</v>
      </c>
      <c r="C32" s="31">
        <v>0</v>
      </c>
    </row>
    <row r="33" spans="1:3" ht="15.75">
      <c r="A33" s="33" t="s">
        <v>168</v>
      </c>
      <c r="B33" s="29" t="s">
        <v>85</v>
      </c>
      <c r="C33" s="31">
        <v>0</v>
      </c>
    </row>
    <row r="34" spans="1:3" ht="15.75">
      <c r="A34" s="33" t="s">
        <v>169</v>
      </c>
      <c r="B34" s="29" t="s">
        <v>86</v>
      </c>
      <c r="C34" s="31">
        <v>0</v>
      </c>
    </row>
    <row r="35" spans="1:3" ht="15.75">
      <c r="A35" s="33" t="s">
        <v>170</v>
      </c>
      <c r="B35" s="29" t="s">
        <v>87</v>
      </c>
      <c r="C35" s="31">
        <v>0</v>
      </c>
    </row>
    <row r="36" spans="1:3" ht="15.75">
      <c r="A36" s="33" t="s">
        <v>171</v>
      </c>
      <c r="B36" s="29" t="s">
        <v>88</v>
      </c>
      <c r="C36" s="31"/>
    </row>
    <row r="37" spans="1:3" ht="31.5">
      <c r="A37" s="33" t="s">
        <v>172</v>
      </c>
      <c r="B37" s="29" t="s">
        <v>90</v>
      </c>
      <c r="C37" s="30">
        <f>SUM(C39:C48)</f>
        <v>299522.59</v>
      </c>
    </row>
    <row r="38" spans="1:3" ht="15.75">
      <c r="A38" s="33"/>
      <c r="B38" s="29" t="s">
        <v>61</v>
      </c>
      <c r="C38" s="31"/>
    </row>
    <row r="39" spans="1:3" ht="15.75">
      <c r="A39" s="33" t="s">
        <v>173</v>
      </c>
      <c r="B39" s="29" t="s">
        <v>79</v>
      </c>
      <c r="C39" s="31">
        <v>0</v>
      </c>
    </row>
    <row r="40" spans="1:3" ht="15.75">
      <c r="A40" s="33" t="s">
        <v>174</v>
      </c>
      <c r="B40" s="29" t="s">
        <v>80</v>
      </c>
      <c r="C40" s="31">
        <v>0</v>
      </c>
    </row>
    <row r="41" spans="1:3" ht="15.75">
      <c r="A41" s="33" t="s">
        <v>175</v>
      </c>
      <c r="B41" s="29" t="s">
        <v>81</v>
      </c>
      <c r="C41" s="31"/>
    </row>
    <row r="42" spans="1:3" ht="15.75">
      <c r="A42" s="33" t="s">
        <v>176</v>
      </c>
      <c r="B42" s="29" t="s">
        <v>92</v>
      </c>
      <c r="C42" s="31">
        <v>0</v>
      </c>
    </row>
    <row r="43" spans="1:3" ht="15.75">
      <c r="A43" s="33" t="s">
        <v>177</v>
      </c>
      <c r="B43" s="29" t="s">
        <v>83</v>
      </c>
      <c r="C43" s="31">
        <v>0</v>
      </c>
    </row>
    <row r="44" spans="1:3" ht="15.75">
      <c r="A44" s="33" t="s">
        <v>178</v>
      </c>
      <c r="B44" s="29" t="s">
        <v>84</v>
      </c>
      <c r="C44" s="31">
        <v>0</v>
      </c>
    </row>
    <row r="45" spans="1:3" ht="15.75">
      <c r="A45" s="33" t="s">
        <v>179</v>
      </c>
      <c r="B45" s="29" t="s">
        <v>93</v>
      </c>
      <c r="C45" s="31">
        <v>0</v>
      </c>
    </row>
    <row r="46" spans="1:3" ht="15.75">
      <c r="A46" s="33" t="s">
        <v>180</v>
      </c>
      <c r="B46" s="29" t="s">
        <v>86</v>
      </c>
      <c r="C46" s="31">
        <v>0</v>
      </c>
    </row>
    <row r="47" spans="1:3" ht="15.75">
      <c r="A47" s="33" t="s">
        <v>181</v>
      </c>
      <c r="B47" s="29" t="s">
        <v>87</v>
      </c>
      <c r="C47" s="31">
        <v>0</v>
      </c>
    </row>
    <row r="48" spans="1:3" ht="15.75">
      <c r="A48" s="33" t="s">
        <v>182</v>
      </c>
      <c r="B48" s="29" t="s">
        <v>88</v>
      </c>
      <c r="C48" s="31">
        <v>299522.59</v>
      </c>
    </row>
    <row r="49" spans="1:3" ht="15.75">
      <c r="A49" s="33"/>
      <c r="B49" s="29"/>
      <c r="C49" s="30"/>
    </row>
    <row r="50" spans="1:3" ht="15.75">
      <c r="A50" s="28" t="s">
        <v>142</v>
      </c>
      <c r="B50" s="29" t="s">
        <v>94</v>
      </c>
      <c r="C50" s="30">
        <f>C52+C68+C53</f>
        <v>3040874.19</v>
      </c>
    </row>
    <row r="51" spans="1:3" ht="15.75">
      <c r="A51" s="28"/>
      <c r="B51" s="29" t="s">
        <v>58</v>
      </c>
      <c r="C51" s="31"/>
    </row>
    <row r="52" spans="1:3" ht="15.75">
      <c r="A52" s="28" t="s">
        <v>95</v>
      </c>
      <c r="B52" s="29" t="s">
        <v>96</v>
      </c>
      <c r="C52" s="31">
        <v>0</v>
      </c>
    </row>
    <row r="53" spans="1:3" ht="31.5">
      <c r="A53" s="28" t="s">
        <v>97</v>
      </c>
      <c r="B53" s="29" t="s">
        <v>98</v>
      </c>
      <c r="C53" s="30">
        <f>SUM(C55:C67)</f>
        <v>2585687.58</v>
      </c>
    </row>
    <row r="54" spans="1:3" ht="15.75">
      <c r="A54" s="28"/>
      <c r="B54" s="29" t="s">
        <v>61</v>
      </c>
      <c r="C54" s="31"/>
    </row>
    <row r="55" spans="1:3" ht="15.75">
      <c r="A55" s="28" t="s">
        <v>99</v>
      </c>
      <c r="B55" s="29" t="s">
        <v>100</v>
      </c>
      <c r="C55" s="31">
        <v>1334670.73</v>
      </c>
    </row>
    <row r="56" spans="1:3" ht="15.75">
      <c r="A56" s="28" t="s">
        <v>101</v>
      </c>
      <c r="B56" s="29" t="s">
        <v>102</v>
      </c>
      <c r="C56" s="31">
        <v>0</v>
      </c>
    </row>
    <row r="57" spans="1:3" ht="15.75">
      <c r="A57" s="28" t="s">
        <v>103</v>
      </c>
      <c r="B57" s="29" t="s">
        <v>104</v>
      </c>
      <c r="C57" s="31">
        <v>0</v>
      </c>
    </row>
    <row r="58" spans="1:3" ht="15.75">
      <c r="A58" s="28" t="s">
        <v>105</v>
      </c>
      <c r="B58" s="29" t="s">
        <v>106</v>
      </c>
      <c r="C58" s="31">
        <v>0</v>
      </c>
    </row>
    <row r="59" spans="1:3" ht="15.75">
      <c r="A59" s="28" t="s">
        <v>107</v>
      </c>
      <c r="B59" s="29" t="s">
        <v>108</v>
      </c>
      <c r="C59" s="31">
        <v>0</v>
      </c>
    </row>
    <row r="60" spans="1:3" ht="15.75">
      <c r="A60" s="28" t="s">
        <v>109</v>
      </c>
      <c r="B60" s="29" t="s">
        <v>110</v>
      </c>
      <c r="C60" s="31">
        <v>0</v>
      </c>
    </row>
    <row r="61" spans="1:3" ht="15.75">
      <c r="A61" s="28" t="s">
        <v>111</v>
      </c>
      <c r="B61" s="29" t="s">
        <v>112</v>
      </c>
      <c r="C61" s="31">
        <v>0</v>
      </c>
    </row>
    <row r="62" spans="1:3" ht="15.75">
      <c r="A62" s="28" t="s">
        <v>113</v>
      </c>
      <c r="B62" s="29" t="s">
        <v>114</v>
      </c>
      <c r="C62" s="31">
        <v>0</v>
      </c>
    </row>
    <row r="63" spans="1:3" ht="15.75">
      <c r="A63" s="28" t="s">
        <v>115</v>
      </c>
      <c r="B63" s="29" t="s">
        <v>116</v>
      </c>
      <c r="C63" s="31">
        <v>0</v>
      </c>
    </row>
    <row r="64" spans="1:3" ht="15.75">
      <c r="A64" s="28" t="s">
        <v>117</v>
      </c>
      <c r="B64" s="29" t="s">
        <v>118</v>
      </c>
      <c r="C64" s="31">
        <v>0</v>
      </c>
    </row>
    <row r="65" spans="1:3" ht="15.75">
      <c r="A65" s="28" t="s">
        <v>119</v>
      </c>
      <c r="B65" s="29" t="s">
        <v>120</v>
      </c>
      <c r="C65" s="31">
        <v>0</v>
      </c>
    </row>
    <row r="66" spans="1:3" ht="15.75">
      <c r="A66" s="28" t="s">
        <v>121</v>
      </c>
      <c r="B66" s="29" t="s">
        <v>122</v>
      </c>
      <c r="C66" s="31">
        <v>1235777.6</v>
      </c>
    </row>
    <row r="67" spans="1:3" ht="15.75">
      <c r="A67" s="28" t="s">
        <v>123</v>
      </c>
      <c r="B67" s="29" t="s">
        <v>124</v>
      </c>
      <c r="C67" s="31">
        <v>15239.25</v>
      </c>
    </row>
    <row r="68" spans="1:3" ht="33" customHeight="1">
      <c r="A68" s="28" t="s">
        <v>125</v>
      </c>
      <c r="B68" s="29" t="s">
        <v>126</v>
      </c>
      <c r="C68" s="30">
        <f>SUM(C70:C82)</f>
        <v>455186.61</v>
      </c>
    </row>
    <row r="69" spans="1:3" ht="15.75">
      <c r="A69" s="28"/>
      <c r="B69" s="29" t="s">
        <v>61</v>
      </c>
      <c r="C69" s="31"/>
    </row>
    <row r="70" spans="1:3" ht="15.75">
      <c r="A70" s="28" t="s">
        <v>127</v>
      </c>
      <c r="B70" s="29" t="s">
        <v>100</v>
      </c>
      <c r="C70" s="31">
        <v>255331</v>
      </c>
    </row>
    <row r="71" spans="1:3" ht="15.75">
      <c r="A71" s="28" t="s">
        <v>128</v>
      </c>
      <c r="B71" s="29" t="s">
        <v>102</v>
      </c>
      <c r="C71" s="31">
        <v>0</v>
      </c>
    </row>
    <row r="72" spans="1:3" ht="15.75">
      <c r="A72" s="28" t="s">
        <v>129</v>
      </c>
      <c r="B72" s="29" t="s">
        <v>104</v>
      </c>
      <c r="C72" s="31">
        <v>0</v>
      </c>
    </row>
    <row r="73" spans="1:3" ht="15.75">
      <c r="A73" s="28" t="s">
        <v>130</v>
      </c>
      <c r="B73" s="29" t="s">
        <v>106</v>
      </c>
      <c r="C73" s="31">
        <v>0</v>
      </c>
    </row>
    <row r="74" spans="1:3" ht="15.75">
      <c r="A74" s="28" t="s">
        <v>131</v>
      </c>
      <c r="B74" s="29" t="s">
        <v>108</v>
      </c>
      <c r="C74" s="31">
        <v>0</v>
      </c>
    </row>
    <row r="75" spans="1:3" ht="15.75">
      <c r="A75" s="28" t="s">
        <v>132</v>
      </c>
      <c r="B75" s="29" t="s">
        <v>110</v>
      </c>
      <c r="C75" s="31">
        <v>56115</v>
      </c>
    </row>
    <row r="76" spans="1:3" ht="15.75">
      <c r="A76" s="28" t="s">
        <v>133</v>
      </c>
      <c r="B76" s="29" t="s">
        <v>112</v>
      </c>
      <c r="C76" s="31">
        <v>0</v>
      </c>
    </row>
    <row r="77" spans="1:3" ht="15.75">
      <c r="A77" s="28" t="s">
        <v>134</v>
      </c>
      <c r="B77" s="29" t="s">
        <v>114</v>
      </c>
      <c r="C77" s="31">
        <v>0</v>
      </c>
    </row>
    <row r="78" spans="1:3" ht="15.75">
      <c r="A78" s="28" t="s">
        <v>135</v>
      </c>
      <c r="B78" s="29" t="s">
        <v>116</v>
      </c>
      <c r="C78" s="31">
        <v>0</v>
      </c>
    </row>
    <row r="79" spans="1:3" ht="15.75">
      <c r="A79" s="28" t="s">
        <v>136</v>
      </c>
      <c r="B79" s="29" t="s">
        <v>118</v>
      </c>
      <c r="C79" s="31">
        <v>0</v>
      </c>
    </row>
    <row r="80" spans="1:3" ht="15.75">
      <c r="A80" s="28" t="s">
        <v>137</v>
      </c>
      <c r="B80" s="29" t="s">
        <v>120</v>
      </c>
      <c r="C80" s="31">
        <v>0</v>
      </c>
    </row>
    <row r="81" spans="1:3" ht="15.75">
      <c r="A81" s="28" t="s">
        <v>138</v>
      </c>
      <c r="B81" s="29" t="s">
        <v>122</v>
      </c>
      <c r="C81" s="31">
        <v>143740.61</v>
      </c>
    </row>
    <row r="82" spans="1:3" ht="15.75">
      <c r="A82" s="28" t="s">
        <v>139</v>
      </c>
      <c r="B82" s="29" t="s">
        <v>124</v>
      </c>
      <c r="C82" s="31"/>
    </row>
    <row r="83" ht="15">
      <c r="A83" s="34"/>
    </row>
  </sheetData>
  <sheetProtection/>
  <mergeCells count="1">
    <mergeCell ref="B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60" zoomScaleNormal="60" zoomScalePageLayoutView="0" workbookViewId="0" topLeftCell="A4">
      <pane xSplit="4" ySplit="6" topLeftCell="E13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E32" sqref="E32"/>
    </sheetView>
  </sheetViews>
  <sheetFormatPr defaultColWidth="9.00390625" defaultRowHeight="12.75"/>
  <cols>
    <col min="1" max="1" width="41.625" style="2" customWidth="1"/>
    <col min="2" max="2" width="14.00390625" style="2" customWidth="1"/>
    <col min="3" max="3" width="15.875" style="4" customWidth="1"/>
    <col min="4" max="4" width="17.375" style="2" customWidth="1"/>
    <col min="5" max="5" width="19.375" style="2" customWidth="1"/>
    <col min="6" max="6" width="18.125" style="2" customWidth="1"/>
    <col min="7" max="7" width="15.875" style="2" customWidth="1"/>
    <col min="8" max="8" width="16.00390625" style="2" customWidth="1"/>
    <col min="9" max="9" width="16.125" style="2" customWidth="1"/>
    <col min="10" max="10" width="14.625" style="2" customWidth="1"/>
    <col min="11" max="12" width="9.125" style="2" customWidth="1"/>
    <col min="13" max="13" width="13.875" style="2" bestFit="1" customWidth="1"/>
    <col min="14" max="16384" width="9.125" style="2" customWidth="1"/>
  </cols>
  <sheetData>
    <row r="1" ht="15.75">
      <c r="A1" s="3"/>
    </row>
    <row r="2" spans="1:10" ht="15.75">
      <c r="A2" s="137" t="s">
        <v>3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5.75">
      <c r="A3" s="137" t="s">
        <v>4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ht="33" customHeight="1">
      <c r="A4" s="137" t="s">
        <v>408</v>
      </c>
      <c r="B4" s="137"/>
      <c r="C4" s="137"/>
      <c r="D4" s="137"/>
      <c r="E4" s="137"/>
      <c r="F4" s="137"/>
      <c r="G4" s="137"/>
      <c r="H4" s="137"/>
      <c r="I4" s="137"/>
      <c r="J4" s="137"/>
    </row>
    <row r="5" ht="15.75">
      <c r="A5" s="3"/>
    </row>
    <row r="6" spans="1:10" ht="24" customHeight="1">
      <c r="A6" s="140" t="s">
        <v>0</v>
      </c>
      <c r="B6" s="140" t="s">
        <v>5</v>
      </c>
      <c r="C6" s="140" t="s">
        <v>6</v>
      </c>
      <c r="D6" s="140" t="s">
        <v>7</v>
      </c>
      <c r="E6" s="140"/>
      <c r="F6" s="140"/>
      <c r="G6" s="140"/>
      <c r="H6" s="140"/>
      <c r="I6" s="140"/>
      <c r="J6" s="140"/>
    </row>
    <row r="7" spans="1:10" ht="15.75">
      <c r="A7" s="140"/>
      <c r="B7" s="140"/>
      <c r="C7" s="140"/>
      <c r="D7" s="140" t="s">
        <v>8</v>
      </c>
      <c r="E7" s="140" t="s">
        <v>2</v>
      </c>
      <c r="F7" s="140"/>
      <c r="G7" s="140"/>
      <c r="H7" s="140"/>
      <c r="I7" s="140"/>
      <c r="J7" s="140"/>
    </row>
    <row r="8" spans="1:10" ht="82.5" customHeight="1">
      <c r="A8" s="140"/>
      <c r="B8" s="140"/>
      <c r="C8" s="140"/>
      <c r="D8" s="140"/>
      <c r="E8" s="140" t="s">
        <v>9</v>
      </c>
      <c r="F8" s="142" t="s">
        <v>10</v>
      </c>
      <c r="G8" s="140" t="s">
        <v>11</v>
      </c>
      <c r="H8" s="140" t="s">
        <v>12</v>
      </c>
      <c r="I8" s="140" t="s">
        <v>13</v>
      </c>
      <c r="J8" s="140"/>
    </row>
    <row r="9" spans="1:10" ht="62.25" customHeight="1">
      <c r="A9" s="140"/>
      <c r="B9" s="140"/>
      <c r="C9" s="140"/>
      <c r="D9" s="140"/>
      <c r="E9" s="140"/>
      <c r="F9" s="143"/>
      <c r="G9" s="140"/>
      <c r="H9" s="140"/>
      <c r="I9" s="5" t="s">
        <v>8</v>
      </c>
      <c r="J9" s="5" t="s">
        <v>14</v>
      </c>
    </row>
    <row r="10" spans="1:10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15.75">
      <c r="A11" s="10" t="s">
        <v>15</v>
      </c>
      <c r="B11" s="14">
        <v>100</v>
      </c>
      <c r="C11" s="14" t="s">
        <v>16</v>
      </c>
      <c r="D11" s="17">
        <f>SUM(E11:J11)</f>
        <v>52178975.56</v>
      </c>
      <c r="E11" s="17">
        <f>E14+E15+E249</f>
        <v>45985259.43</v>
      </c>
      <c r="F11" s="17">
        <f>F15+F21+F18</f>
        <v>359449.6</v>
      </c>
      <c r="G11" s="17">
        <f>+G15+G21</f>
        <v>0</v>
      </c>
      <c r="H11" s="17">
        <f>H14+H15+H21</f>
        <v>0</v>
      </c>
      <c r="I11" s="17">
        <f>I14+I15+I16+I17+I19+I20+I21+I12</f>
        <v>5834266.53</v>
      </c>
      <c r="J11" s="17">
        <f>J14+J15+J19+J21</f>
        <v>0</v>
      </c>
    </row>
    <row r="12" spans="1:10" ht="15.75">
      <c r="A12" s="6" t="s">
        <v>2</v>
      </c>
      <c r="B12" s="138">
        <v>110</v>
      </c>
      <c r="C12" s="138">
        <v>120</v>
      </c>
      <c r="D12" s="139">
        <f>I12</f>
        <v>33505.94</v>
      </c>
      <c r="E12" s="141" t="s">
        <v>16</v>
      </c>
      <c r="F12" s="141" t="s">
        <v>16</v>
      </c>
      <c r="G12" s="141" t="s">
        <v>16</v>
      </c>
      <c r="H12" s="141" t="s">
        <v>16</v>
      </c>
      <c r="I12" s="136">
        <v>33505.94</v>
      </c>
      <c r="J12" s="141" t="s">
        <v>16</v>
      </c>
    </row>
    <row r="13" spans="1:10" ht="15.75">
      <c r="A13" s="6" t="s">
        <v>17</v>
      </c>
      <c r="B13" s="138"/>
      <c r="C13" s="138"/>
      <c r="D13" s="139"/>
      <c r="E13" s="141"/>
      <c r="F13" s="141"/>
      <c r="G13" s="141"/>
      <c r="H13" s="141"/>
      <c r="I13" s="136"/>
      <c r="J13" s="141"/>
    </row>
    <row r="14" spans="1:10" ht="15.75">
      <c r="A14" s="6" t="s">
        <v>306</v>
      </c>
      <c r="B14" s="8">
        <v>120</v>
      </c>
      <c r="C14" s="8">
        <v>130</v>
      </c>
      <c r="D14" s="17">
        <f>E14+H14+I14+J14</f>
        <v>5621553.39</v>
      </c>
      <c r="E14" s="19"/>
      <c r="F14" s="18" t="s">
        <v>16</v>
      </c>
      <c r="G14" s="18" t="s">
        <v>16</v>
      </c>
      <c r="H14" s="19">
        <v>0</v>
      </c>
      <c r="I14" s="19">
        <v>5621553.39</v>
      </c>
      <c r="J14" s="19">
        <v>0</v>
      </c>
    </row>
    <row r="15" spans="1:13" ht="46.5" customHeight="1">
      <c r="A15" s="6" t="s">
        <v>158</v>
      </c>
      <c r="B15" s="8">
        <v>120</v>
      </c>
      <c r="C15" s="8">
        <v>130</v>
      </c>
      <c r="D15" s="17">
        <f>E15+H15+I15+J15</f>
        <v>45985259.43</v>
      </c>
      <c r="E15" s="19">
        <v>45985259.43</v>
      </c>
      <c r="F15" s="19"/>
      <c r="G15" s="19"/>
      <c r="H15" s="19">
        <v>0</v>
      </c>
      <c r="I15" s="19"/>
      <c r="J15" s="19">
        <v>0</v>
      </c>
      <c r="M15" s="21"/>
    </row>
    <row r="16" spans="1:10" ht="31.5">
      <c r="A16" s="6" t="s">
        <v>18</v>
      </c>
      <c r="B16" s="8">
        <v>140</v>
      </c>
      <c r="C16" s="8"/>
      <c r="D16" s="17">
        <f>I16</f>
        <v>0</v>
      </c>
      <c r="E16" s="18" t="s">
        <v>16</v>
      </c>
      <c r="F16" s="18" t="s">
        <v>16</v>
      </c>
      <c r="G16" s="18" t="s">
        <v>16</v>
      </c>
      <c r="H16" s="18" t="s">
        <v>16</v>
      </c>
      <c r="I16" s="19">
        <v>0</v>
      </c>
      <c r="J16" s="18" t="s">
        <v>16</v>
      </c>
    </row>
    <row r="17" spans="1:10" ht="78.75">
      <c r="A17" s="6" t="s">
        <v>19</v>
      </c>
      <c r="B17" s="8">
        <v>140</v>
      </c>
      <c r="C17" s="8"/>
      <c r="D17" s="17">
        <f>I17</f>
        <v>0</v>
      </c>
      <c r="E17" s="18"/>
      <c r="F17" s="18" t="s">
        <v>16</v>
      </c>
      <c r="G17" s="18" t="s">
        <v>16</v>
      </c>
      <c r="H17" s="18" t="s">
        <v>16</v>
      </c>
      <c r="I17" s="19">
        <v>0</v>
      </c>
      <c r="J17" s="18" t="s">
        <v>16</v>
      </c>
    </row>
    <row r="18" spans="1:10" ht="31.5">
      <c r="A18" s="6" t="s">
        <v>20</v>
      </c>
      <c r="B18" s="8">
        <v>150</v>
      </c>
      <c r="C18" s="8">
        <v>180</v>
      </c>
      <c r="D18" s="17">
        <f>F18+G18</f>
        <v>359449.6</v>
      </c>
      <c r="E18" s="18" t="s">
        <v>16</v>
      </c>
      <c r="F18" s="19">
        <v>359449.6</v>
      </c>
      <c r="G18" s="19"/>
      <c r="H18" s="18" t="s">
        <v>16</v>
      </c>
      <c r="I18" s="22">
        <v>0</v>
      </c>
      <c r="J18" s="18" t="s">
        <v>16</v>
      </c>
    </row>
    <row r="19" spans="1:10" ht="15.75">
      <c r="A19" s="6" t="s">
        <v>307</v>
      </c>
      <c r="B19" s="8">
        <v>160</v>
      </c>
      <c r="C19" s="8">
        <v>180</v>
      </c>
      <c r="D19" s="17">
        <f>I19+H19</f>
        <v>138400</v>
      </c>
      <c r="E19" s="18" t="s">
        <v>16</v>
      </c>
      <c r="F19" s="18" t="s">
        <v>16</v>
      </c>
      <c r="G19" s="18" t="s">
        <v>16</v>
      </c>
      <c r="H19" s="18"/>
      <c r="I19" s="22">
        <v>138400</v>
      </c>
      <c r="J19" s="19"/>
    </row>
    <row r="20" spans="1:10" ht="15.75">
      <c r="A20" s="6" t="s">
        <v>21</v>
      </c>
      <c r="B20" s="8">
        <v>170</v>
      </c>
      <c r="C20" s="8" t="s">
        <v>16</v>
      </c>
      <c r="D20" s="17">
        <f>I20</f>
        <v>40807.2</v>
      </c>
      <c r="E20" s="18" t="s">
        <v>16</v>
      </c>
      <c r="F20" s="18" t="s">
        <v>16</v>
      </c>
      <c r="G20" s="18" t="s">
        <v>16</v>
      </c>
      <c r="H20" s="18" t="s">
        <v>16</v>
      </c>
      <c r="I20" s="22">
        <v>40807.2</v>
      </c>
      <c r="J20" s="18" t="s">
        <v>16</v>
      </c>
    </row>
    <row r="21" spans="1:10" ht="38.25" customHeight="1">
      <c r="A21" s="6"/>
      <c r="B21" s="9"/>
      <c r="C21" s="8"/>
      <c r="D21" s="17"/>
      <c r="E21" s="19"/>
      <c r="F21" s="19"/>
      <c r="G21" s="19"/>
      <c r="H21" s="19"/>
      <c r="I21" s="22"/>
      <c r="J21" s="19"/>
    </row>
    <row r="22" spans="1:13" ht="22.5" customHeight="1">
      <c r="A22" s="10" t="s">
        <v>22</v>
      </c>
      <c r="B22" s="14">
        <v>200</v>
      </c>
      <c r="C22" s="14" t="s">
        <v>16</v>
      </c>
      <c r="D22" s="17">
        <f>SUM(E22+F22+I22)</f>
        <v>52767856.65</v>
      </c>
      <c r="E22" s="123">
        <f>E23+E27+E29+E36+E37</f>
        <v>46062969.72</v>
      </c>
      <c r="F22" s="17">
        <f>F23+F27+F29+F36+F37</f>
        <v>359449.6</v>
      </c>
      <c r="G22" s="17">
        <v>0</v>
      </c>
      <c r="H22" s="17">
        <v>0</v>
      </c>
      <c r="I22" s="17">
        <f>I23+I27+I29+I36+I37</f>
        <v>6345437.33</v>
      </c>
      <c r="J22" s="17">
        <v>0</v>
      </c>
      <c r="M22" s="21"/>
    </row>
    <row r="23" spans="1:13" ht="31.5">
      <c r="A23" s="6" t="s">
        <v>23</v>
      </c>
      <c r="B23" s="8">
        <v>210</v>
      </c>
      <c r="C23" s="8"/>
      <c r="D23" s="17">
        <f>SUM(E23:J23)</f>
        <v>43458413.04000001</v>
      </c>
      <c r="E23" s="17">
        <f>E24</f>
        <v>41250294.88</v>
      </c>
      <c r="F23" s="17">
        <f>F24+F26</f>
        <v>0</v>
      </c>
      <c r="G23" s="17">
        <f>G24+G26</f>
        <v>0</v>
      </c>
      <c r="H23" s="17">
        <f>H24+H26</f>
        <v>0</v>
      </c>
      <c r="I23" s="17">
        <f>I24</f>
        <v>2208118.16</v>
      </c>
      <c r="J23" s="17">
        <f>J24+J26</f>
        <v>0</v>
      </c>
      <c r="M23" s="21"/>
    </row>
    <row r="24" spans="1:10" ht="15.75">
      <c r="A24" s="6" t="s">
        <v>1</v>
      </c>
      <c r="B24" s="8">
        <v>2</v>
      </c>
      <c r="C24" s="8"/>
      <c r="D24" s="105">
        <f>SUM(E24:J24)</f>
        <v>43458413.04000001</v>
      </c>
      <c r="E24" s="19">
        <f>E25+E26</f>
        <v>41250294.88</v>
      </c>
      <c r="F24" s="19"/>
      <c r="G24" s="19"/>
      <c r="H24" s="19"/>
      <c r="I24" s="19">
        <f>I25+I26</f>
        <v>2208118.16</v>
      </c>
      <c r="J24" s="19"/>
    </row>
    <row r="25" spans="1:10" ht="15.75">
      <c r="A25" s="6" t="s">
        <v>184</v>
      </c>
      <c r="B25" s="8">
        <v>211</v>
      </c>
      <c r="C25" s="8">
        <v>211</v>
      </c>
      <c r="D25" s="37">
        <f>SUM(E25:J25)</f>
        <v>33443897.96</v>
      </c>
      <c r="E25" s="19">
        <v>31722055.46</v>
      </c>
      <c r="F25" s="19"/>
      <c r="G25" s="19"/>
      <c r="H25" s="19"/>
      <c r="I25" s="19">
        <v>1721842.5</v>
      </c>
      <c r="J25" s="19"/>
    </row>
    <row r="26" spans="1:10" ht="18.75" customHeight="1">
      <c r="A26" s="6" t="s">
        <v>185</v>
      </c>
      <c r="B26" s="8">
        <v>213</v>
      </c>
      <c r="C26" s="8">
        <v>213</v>
      </c>
      <c r="D26" s="17">
        <f aca="true" t="shared" si="0" ref="D26:D35">SUM(E26:J26)</f>
        <v>10014515.08</v>
      </c>
      <c r="E26" s="19">
        <v>9528239.42</v>
      </c>
      <c r="F26" s="19"/>
      <c r="G26" s="19"/>
      <c r="H26" s="19"/>
      <c r="I26" s="19">
        <v>486275.66</v>
      </c>
      <c r="J26" s="19"/>
    </row>
    <row r="27" spans="1:10" ht="31.5">
      <c r="A27" s="6" t="s">
        <v>25</v>
      </c>
      <c r="B27" s="8">
        <v>220</v>
      </c>
      <c r="C27" s="8"/>
      <c r="D27" s="17">
        <f t="shared" si="0"/>
        <v>0</v>
      </c>
      <c r="E27" s="17">
        <f aca="true" t="shared" si="1" ref="E27:J27">E28</f>
        <v>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0</v>
      </c>
      <c r="J27" s="17">
        <f t="shared" si="1"/>
        <v>0</v>
      </c>
    </row>
    <row r="28" spans="1:10" ht="15.75">
      <c r="A28" s="7" t="s">
        <v>1</v>
      </c>
      <c r="B28" s="9"/>
      <c r="C28" s="8"/>
      <c r="D28" s="17">
        <f t="shared" si="0"/>
        <v>0</v>
      </c>
      <c r="E28" s="19"/>
      <c r="F28" s="19"/>
      <c r="G28" s="19"/>
      <c r="H28" s="19"/>
      <c r="I28" s="19"/>
      <c r="J28" s="19"/>
    </row>
    <row r="29" spans="1:10" ht="31.5">
      <c r="A29" s="6" t="s">
        <v>26</v>
      </c>
      <c r="B29" s="8">
        <v>230</v>
      </c>
      <c r="C29" s="8">
        <v>290</v>
      </c>
      <c r="D29" s="17">
        <f t="shared" si="0"/>
        <v>1409158.4400000002</v>
      </c>
      <c r="E29" s="17">
        <f>E33+E32+E31</f>
        <v>1394995.87</v>
      </c>
      <c r="F29" s="37">
        <f>F33+F31</f>
        <v>0</v>
      </c>
      <c r="G29" s="37">
        <f>G33+G31</f>
        <v>0</v>
      </c>
      <c r="H29" s="37">
        <f>H33+H31</f>
        <v>0</v>
      </c>
      <c r="I29" s="37">
        <f>I33+I32+I31</f>
        <v>14162.57</v>
      </c>
      <c r="J29" s="37">
        <f>J33+J31</f>
        <v>0</v>
      </c>
    </row>
    <row r="30" spans="1:10" ht="15.75">
      <c r="A30" s="7" t="s">
        <v>1</v>
      </c>
      <c r="B30" s="9"/>
      <c r="C30" s="8"/>
      <c r="D30" s="37">
        <f>SUM(E30:J30)</f>
        <v>0</v>
      </c>
      <c r="E30" s="19"/>
      <c r="F30" s="19"/>
      <c r="G30" s="19"/>
      <c r="H30" s="19"/>
      <c r="I30" s="19"/>
      <c r="J30" s="19"/>
    </row>
    <row r="31" spans="1:10" ht="18" customHeight="1">
      <c r="A31" s="7" t="s">
        <v>292</v>
      </c>
      <c r="B31" s="8">
        <v>230</v>
      </c>
      <c r="C31" s="8">
        <v>291</v>
      </c>
      <c r="D31" s="37">
        <f>SUM(E31:J31)</f>
        <v>1397395.87</v>
      </c>
      <c r="E31" s="19">
        <v>1394995.87</v>
      </c>
      <c r="F31" s="19"/>
      <c r="G31" s="19"/>
      <c r="H31" s="19"/>
      <c r="I31" s="19">
        <v>2400</v>
      </c>
      <c r="J31" s="19"/>
    </row>
    <row r="32" spans="1:10" ht="18" customHeight="1">
      <c r="A32" s="7" t="s">
        <v>293</v>
      </c>
      <c r="B32" s="8"/>
      <c r="C32" s="8">
        <v>292</v>
      </c>
      <c r="D32" s="105">
        <f>SUM(E32:J32)</f>
        <v>11762.57</v>
      </c>
      <c r="E32" s="19"/>
      <c r="F32" s="19"/>
      <c r="G32" s="19"/>
      <c r="H32" s="19"/>
      <c r="I32" s="19">
        <v>11762.57</v>
      </c>
      <c r="J32" s="19"/>
    </row>
    <row r="33" spans="1:10" ht="18" customHeight="1">
      <c r="A33" s="7"/>
      <c r="B33" s="8">
        <v>230</v>
      </c>
      <c r="C33" s="8">
        <v>296</v>
      </c>
      <c r="D33" s="17">
        <f t="shared" si="0"/>
        <v>0</v>
      </c>
      <c r="E33" s="19"/>
      <c r="F33" s="19"/>
      <c r="G33" s="19"/>
      <c r="H33" s="19"/>
      <c r="I33" s="19"/>
      <c r="J33" s="19"/>
    </row>
    <row r="34" spans="1:10" ht="31.5">
      <c r="A34" s="11" t="s">
        <v>148</v>
      </c>
      <c r="B34" s="8">
        <v>240</v>
      </c>
      <c r="C34" s="8"/>
      <c r="D34" s="23">
        <f t="shared" si="0"/>
        <v>0</v>
      </c>
      <c r="E34" s="17">
        <f aca="true" t="shared" si="2" ref="E34:J34">E35</f>
        <v>0</v>
      </c>
      <c r="F34" s="17">
        <f t="shared" si="2"/>
        <v>0</v>
      </c>
      <c r="G34" s="17">
        <f t="shared" si="2"/>
        <v>0</v>
      </c>
      <c r="H34" s="17">
        <f t="shared" si="2"/>
        <v>0</v>
      </c>
      <c r="I34" s="17">
        <f t="shared" si="2"/>
        <v>0</v>
      </c>
      <c r="J34" s="17">
        <f t="shared" si="2"/>
        <v>0</v>
      </c>
    </row>
    <row r="35" spans="1:10" ht="15.75">
      <c r="A35" s="38" t="s">
        <v>186</v>
      </c>
      <c r="B35" s="9"/>
      <c r="C35" s="8"/>
      <c r="D35" s="17">
        <f t="shared" si="0"/>
        <v>0</v>
      </c>
      <c r="E35" s="19"/>
      <c r="F35" s="19"/>
      <c r="G35" s="19"/>
      <c r="H35" s="19"/>
      <c r="I35" s="19"/>
      <c r="J35" s="19"/>
    </row>
    <row r="36" spans="1:10" ht="32.25" customHeight="1">
      <c r="A36" s="6" t="s">
        <v>159</v>
      </c>
      <c r="B36" s="8">
        <v>250</v>
      </c>
      <c r="C36" s="8"/>
      <c r="D36" s="37">
        <f aca="true" t="shared" si="3" ref="D36:D41">SUM(E36:J36)</f>
        <v>0</v>
      </c>
      <c r="E36" s="37"/>
      <c r="F36" s="37"/>
      <c r="G36" s="37"/>
      <c r="H36" s="37"/>
      <c r="I36" s="37"/>
      <c r="J36" s="37"/>
    </row>
    <row r="37" spans="1:10" ht="31.5">
      <c r="A37" s="6" t="s">
        <v>27</v>
      </c>
      <c r="B37" s="8">
        <v>260</v>
      </c>
      <c r="C37" s="8" t="s">
        <v>16</v>
      </c>
      <c r="D37" s="17">
        <f>SUM(E37:J37)</f>
        <v>7900285.17</v>
      </c>
      <c r="E37" s="17">
        <f>SUM(E38:E45:E46)</f>
        <v>3417678.9699999993</v>
      </c>
      <c r="F37" s="35">
        <f>SUM(F38:F46)</f>
        <v>359449.6</v>
      </c>
      <c r="G37" s="35">
        <f>SUM(G38:G45)</f>
        <v>0</v>
      </c>
      <c r="H37" s="35">
        <f>SUM(H38:H45)</f>
        <v>0</v>
      </c>
      <c r="I37" s="35">
        <f>SUM(I38:I46)</f>
        <v>4123156.6</v>
      </c>
      <c r="J37" s="35">
        <f>SUM(J38:J45)</f>
        <v>0</v>
      </c>
    </row>
    <row r="38" spans="1:10" ht="15.75">
      <c r="A38" s="6" t="s">
        <v>154</v>
      </c>
      <c r="B38" s="8">
        <v>261</v>
      </c>
      <c r="C38" s="8">
        <v>221</v>
      </c>
      <c r="D38" s="35">
        <f t="shared" si="3"/>
        <v>73451.17</v>
      </c>
      <c r="E38" s="64">
        <v>73451.17</v>
      </c>
      <c r="F38" s="36"/>
      <c r="G38" s="36"/>
      <c r="H38" s="36"/>
      <c r="I38" s="36"/>
      <c r="J38" s="36"/>
    </row>
    <row r="39" spans="1:10" ht="15.75">
      <c r="A39" s="6" t="s">
        <v>302</v>
      </c>
      <c r="B39" s="8">
        <v>262</v>
      </c>
      <c r="C39" s="8">
        <v>222</v>
      </c>
      <c r="D39" s="63">
        <f t="shared" si="3"/>
        <v>19500</v>
      </c>
      <c r="E39" s="64">
        <v>19000</v>
      </c>
      <c r="F39" s="36"/>
      <c r="G39" s="36"/>
      <c r="H39" s="36"/>
      <c r="I39" s="36">
        <v>500</v>
      </c>
      <c r="J39" s="36"/>
    </row>
    <row r="40" spans="1:10" ht="15.75">
      <c r="A40" s="6" t="s">
        <v>155</v>
      </c>
      <c r="B40" s="8">
        <v>263</v>
      </c>
      <c r="C40" s="8">
        <v>223</v>
      </c>
      <c r="D40" s="35">
        <f>SUM(E40:J40)</f>
        <v>1715565.48</v>
      </c>
      <c r="E40" s="64">
        <v>1715565.48</v>
      </c>
      <c r="F40" s="36"/>
      <c r="G40" s="36"/>
      <c r="H40" s="36"/>
      <c r="I40" s="36"/>
      <c r="J40" s="36"/>
    </row>
    <row r="41" spans="1:10" ht="30.75" customHeight="1">
      <c r="A41" s="6" t="s">
        <v>156</v>
      </c>
      <c r="B41" s="122">
        <v>264</v>
      </c>
      <c r="C41" s="8">
        <v>225</v>
      </c>
      <c r="D41" s="35">
        <f t="shared" si="3"/>
        <v>644038.03</v>
      </c>
      <c r="E41" s="65">
        <v>578098.03</v>
      </c>
      <c r="F41" s="19"/>
      <c r="G41" s="19"/>
      <c r="H41" s="19"/>
      <c r="I41" s="19">
        <v>65940</v>
      </c>
      <c r="J41" s="19"/>
    </row>
    <row r="42" spans="1:10" ht="15.75">
      <c r="A42" s="6" t="s">
        <v>157</v>
      </c>
      <c r="B42" s="122">
        <v>265</v>
      </c>
      <c r="C42" s="8">
        <v>226</v>
      </c>
      <c r="D42" s="37">
        <f>SUM(E42:J42)</f>
        <v>4750529.9399999995</v>
      </c>
      <c r="E42" s="65">
        <v>797223.69</v>
      </c>
      <c r="F42" s="19">
        <v>203208</v>
      </c>
      <c r="G42" s="19"/>
      <c r="H42" s="19"/>
      <c r="I42" s="19">
        <v>3750098.25</v>
      </c>
      <c r="J42" s="19"/>
    </row>
    <row r="43" spans="1:10" ht="21.75" customHeight="1">
      <c r="A43" s="6" t="s">
        <v>366</v>
      </c>
      <c r="B43" s="122">
        <v>266</v>
      </c>
      <c r="C43" s="8">
        <v>310</v>
      </c>
      <c r="D43" s="105">
        <f>SUM(E43:J43)</f>
        <v>295121.35</v>
      </c>
      <c r="E43" s="65">
        <v>134592.8</v>
      </c>
      <c r="F43" s="19">
        <v>58856.8</v>
      </c>
      <c r="G43" s="19"/>
      <c r="H43" s="19"/>
      <c r="I43" s="19">
        <v>101671.75</v>
      </c>
      <c r="J43" s="19"/>
    </row>
    <row r="44" spans="1:10" ht="15.75">
      <c r="A44" s="6"/>
      <c r="B44" s="122">
        <v>267</v>
      </c>
      <c r="C44" s="8">
        <v>340</v>
      </c>
      <c r="D44" s="121"/>
      <c r="E44" s="65"/>
      <c r="F44" s="19"/>
      <c r="G44" s="19"/>
      <c r="H44" s="19"/>
      <c r="I44" s="19"/>
      <c r="J44" s="19"/>
    </row>
    <row r="45" spans="1:10" ht="15.75">
      <c r="A45" s="6" t="s">
        <v>364</v>
      </c>
      <c r="B45" s="122">
        <v>268</v>
      </c>
      <c r="C45" s="8">
        <v>296</v>
      </c>
      <c r="D45" s="105"/>
      <c r="E45" s="65"/>
      <c r="F45" s="19"/>
      <c r="G45" s="19"/>
      <c r="H45" s="19"/>
      <c r="I45" s="19">
        <v>1800</v>
      </c>
      <c r="J45" s="19"/>
    </row>
    <row r="46" spans="1:10" ht="31.5">
      <c r="A46" s="6" t="s">
        <v>365</v>
      </c>
      <c r="B46" s="8">
        <v>269</v>
      </c>
      <c r="C46" s="8">
        <v>340</v>
      </c>
      <c r="D46" s="17">
        <f>SUM(E46:J46)</f>
        <v>400279.2</v>
      </c>
      <c r="E46" s="65">
        <v>99747.8</v>
      </c>
      <c r="F46" s="19">
        <v>97384.8</v>
      </c>
      <c r="G46" s="19"/>
      <c r="H46" s="19"/>
      <c r="I46" s="19">
        <v>203146.6</v>
      </c>
      <c r="J46" s="19"/>
    </row>
    <row r="47" spans="1:10" ht="15.75">
      <c r="A47" s="10" t="s">
        <v>30</v>
      </c>
      <c r="B47" s="14">
        <v>400</v>
      </c>
      <c r="C47" s="14"/>
      <c r="D47" s="17">
        <f>SUM(E47:J47)</f>
        <v>0</v>
      </c>
      <c r="E47" s="17">
        <f aca="true" t="shared" si="4" ref="E47:J47">E48+E50</f>
        <v>0</v>
      </c>
      <c r="F47" s="17">
        <f t="shared" si="4"/>
        <v>0</v>
      </c>
      <c r="G47" s="17">
        <f t="shared" si="4"/>
        <v>0</v>
      </c>
      <c r="H47" s="17">
        <f t="shared" si="4"/>
        <v>0</v>
      </c>
      <c r="I47" s="17">
        <f t="shared" si="4"/>
        <v>0</v>
      </c>
      <c r="J47" s="17">
        <f t="shared" si="4"/>
        <v>0</v>
      </c>
    </row>
    <row r="48" spans="1:10" ht="15.75">
      <c r="A48" s="6" t="s">
        <v>1</v>
      </c>
      <c r="B48" s="138">
        <v>410</v>
      </c>
      <c r="C48" s="138"/>
      <c r="D48" s="139">
        <f>SUM(E48:J49)</f>
        <v>0</v>
      </c>
      <c r="E48" s="136"/>
      <c r="F48" s="136"/>
      <c r="G48" s="136"/>
      <c r="H48" s="136"/>
      <c r="I48" s="136"/>
      <c r="J48" s="136"/>
    </row>
    <row r="49" spans="1:10" ht="15.75">
      <c r="A49" s="6" t="s">
        <v>31</v>
      </c>
      <c r="B49" s="138"/>
      <c r="C49" s="138"/>
      <c r="D49" s="139"/>
      <c r="E49" s="136"/>
      <c r="F49" s="136"/>
      <c r="G49" s="136"/>
      <c r="H49" s="136"/>
      <c r="I49" s="136"/>
      <c r="J49" s="136"/>
    </row>
    <row r="50" spans="1:10" ht="15.75">
      <c r="A50" s="6" t="s">
        <v>32</v>
      </c>
      <c r="B50" s="8">
        <v>420</v>
      </c>
      <c r="C50" s="8">
        <v>510</v>
      </c>
      <c r="D50" s="17">
        <f>SUM(E50:J50)</f>
        <v>0</v>
      </c>
      <c r="E50" s="19"/>
      <c r="F50" s="19"/>
      <c r="G50" s="19"/>
      <c r="H50" s="19"/>
      <c r="I50" s="19"/>
      <c r="J50" s="19"/>
    </row>
    <row r="51" spans="1:10" ht="15.75">
      <c r="A51" s="10" t="s">
        <v>33</v>
      </c>
      <c r="B51" s="14">
        <v>500</v>
      </c>
      <c r="C51" s="14" t="s">
        <v>16</v>
      </c>
      <c r="D51" s="17">
        <f>SUM(E51:J51)</f>
        <v>588881.09</v>
      </c>
      <c r="E51" s="17">
        <v>77710.29</v>
      </c>
      <c r="F51" s="17"/>
      <c r="G51" s="17"/>
      <c r="H51" s="17"/>
      <c r="I51" s="17">
        <v>511170.8</v>
      </c>
      <c r="J51" s="17"/>
    </row>
    <row r="52" spans="1:10" ht="15.75">
      <c r="A52" s="10" t="s">
        <v>34</v>
      </c>
      <c r="B52" s="14">
        <v>600</v>
      </c>
      <c r="C52" s="14" t="s">
        <v>16</v>
      </c>
      <c r="D52" s="17">
        <f>I52</f>
        <v>0</v>
      </c>
      <c r="E52" s="17"/>
      <c r="F52" s="17">
        <v>0</v>
      </c>
      <c r="G52" s="17">
        <v>0</v>
      </c>
      <c r="H52" s="17">
        <v>0</v>
      </c>
      <c r="I52" s="104">
        <f>I51+I11-I22</f>
        <v>0</v>
      </c>
      <c r="J52" s="17">
        <v>0</v>
      </c>
    </row>
    <row r="53" spans="1:4" ht="15.75">
      <c r="A53" s="3"/>
      <c r="D53" s="21"/>
    </row>
    <row r="54" ht="15.75">
      <c r="E54" s="21"/>
    </row>
  </sheetData>
  <sheetProtection/>
  <mergeCells count="32">
    <mergeCell ref="A6:A9"/>
    <mergeCell ref="B6:B9"/>
    <mergeCell ref="C6:C9"/>
    <mergeCell ref="D6:J6"/>
    <mergeCell ref="D7:D9"/>
    <mergeCell ref="E7:J7"/>
    <mergeCell ref="E8:E9"/>
    <mergeCell ref="F8:F9"/>
    <mergeCell ref="G8:G9"/>
    <mergeCell ref="H8:H9"/>
    <mergeCell ref="E12:E13"/>
    <mergeCell ref="F12:F13"/>
    <mergeCell ref="I12:I13"/>
    <mergeCell ref="J12:J13"/>
    <mergeCell ref="G12:G13"/>
    <mergeCell ref="H12:H13"/>
    <mergeCell ref="A2:J2"/>
    <mergeCell ref="A3:J3"/>
    <mergeCell ref="A4:J4"/>
    <mergeCell ref="B48:B49"/>
    <mergeCell ref="C48:C49"/>
    <mergeCell ref="D48:D49"/>
    <mergeCell ref="I8:J8"/>
    <mergeCell ref="B12:B13"/>
    <mergeCell ref="C12:C13"/>
    <mergeCell ref="D12:D13"/>
    <mergeCell ref="E48:E49"/>
    <mergeCell ref="F48:F49"/>
    <mergeCell ref="G48:G49"/>
    <mergeCell ref="H48:H49"/>
    <mergeCell ref="I48:I49"/>
    <mergeCell ref="J48:J49"/>
  </mergeCells>
  <hyperlinks>
    <hyperlink ref="F8" r:id="rId1" display="consultantplus://offline/ref=86917ECF3CF55048D59C3DD0DE0FEE86AF75495BACB947171E666B5CBB1FB35EA287A7846FD5ND20E"/>
  </hyperlinks>
  <printOptions/>
  <pageMargins left="0.1968503937007874" right="0.1968503937007874" top="0.3937007874015748" bottom="0.1968503937007874" header="0.5118110236220472" footer="0.5118110236220472"/>
  <pageSetup fitToHeight="0" fitToWidth="1" horizontalDpi="600" verticalDpi="600" orientation="portrait" paperSize="9" scale="54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3.25390625" style="2" customWidth="1"/>
    <col min="2" max="3" width="9.125" style="2" customWidth="1"/>
    <col min="4" max="4" width="14.75390625" style="2" customWidth="1"/>
    <col min="5" max="6" width="16.75390625" style="2" customWidth="1"/>
    <col min="7" max="7" width="14.75390625" style="2" customWidth="1"/>
    <col min="8" max="9" width="16.75390625" style="2" customWidth="1"/>
    <col min="10" max="10" width="14.75390625" style="2" customWidth="1"/>
    <col min="11" max="12" width="16.75390625" style="2" customWidth="1"/>
    <col min="13" max="16384" width="9.125" style="2" customWidth="1"/>
  </cols>
  <sheetData>
    <row r="1" spans="1:12" ht="15.75">
      <c r="A1" s="137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5.75">
      <c r="A2" s="137" t="s">
        <v>36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5.75">
      <c r="A3" s="137" t="s">
        <v>408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ht="15.75">
      <c r="A4" s="3"/>
    </row>
    <row r="5" spans="1:12" ht="31.5" customHeight="1">
      <c r="A5" s="140" t="s">
        <v>0</v>
      </c>
      <c r="B5" s="140" t="s">
        <v>5</v>
      </c>
      <c r="C5" s="140" t="s">
        <v>37</v>
      </c>
      <c r="D5" s="140" t="s">
        <v>38</v>
      </c>
      <c r="E5" s="140"/>
      <c r="F5" s="140"/>
      <c r="G5" s="140"/>
      <c r="H5" s="140"/>
      <c r="I5" s="140"/>
      <c r="J5" s="140"/>
      <c r="K5" s="140"/>
      <c r="L5" s="140"/>
    </row>
    <row r="6" spans="1:12" ht="15.75">
      <c r="A6" s="140"/>
      <c r="B6" s="140"/>
      <c r="C6" s="140"/>
      <c r="D6" s="140" t="s">
        <v>39</v>
      </c>
      <c r="E6" s="140"/>
      <c r="F6" s="140"/>
      <c r="G6" s="140" t="s">
        <v>2</v>
      </c>
      <c r="H6" s="140"/>
      <c r="I6" s="140"/>
      <c r="J6" s="140"/>
      <c r="K6" s="140"/>
      <c r="L6" s="140"/>
    </row>
    <row r="7" spans="1:12" ht="102" customHeight="1">
      <c r="A7" s="140"/>
      <c r="B7" s="140"/>
      <c r="C7" s="140"/>
      <c r="D7" s="140"/>
      <c r="E7" s="140"/>
      <c r="F7" s="140"/>
      <c r="G7" s="144" t="s">
        <v>40</v>
      </c>
      <c r="H7" s="144"/>
      <c r="I7" s="144"/>
      <c r="J7" s="144" t="s">
        <v>41</v>
      </c>
      <c r="K7" s="144"/>
      <c r="L7" s="144"/>
    </row>
    <row r="8" spans="1:12" ht="63">
      <c r="A8" s="140"/>
      <c r="B8" s="140"/>
      <c r="C8" s="140"/>
      <c r="D8" s="5" t="s">
        <v>356</v>
      </c>
      <c r="E8" s="5" t="s">
        <v>357</v>
      </c>
      <c r="F8" s="5" t="s">
        <v>358</v>
      </c>
      <c r="G8" s="5" t="s">
        <v>356</v>
      </c>
      <c r="H8" s="5" t="s">
        <v>357</v>
      </c>
      <c r="I8" s="5" t="s">
        <v>358</v>
      </c>
      <c r="J8" s="5" t="s">
        <v>42</v>
      </c>
      <c r="K8" s="5" t="s">
        <v>43</v>
      </c>
      <c r="L8" s="5" t="s">
        <v>43</v>
      </c>
    </row>
    <row r="9" spans="1:12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</row>
    <row r="10" spans="1:12" ht="47.25">
      <c r="A10" s="6" t="s">
        <v>44</v>
      </c>
      <c r="B10" s="24" t="s">
        <v>150</v>
      </c>
      <c r="C10" s="8" t="s">
        <v>16</v>
      </c>
      <c r="D10" s="105">
        <v>7900289.17</v>
      </c>
      <c r="E10" s="17">
        <f aca="true" t="shared" si="0" ref="E10:L10">E11+E13</f>
        <v>7430000</v>
      </c>
      <c r="F10" s="17">
        <f t="shared" si="0"/>
        <v>7430000</v>
      </c>
      <c r="G10" s="105">
        <v>7900289.17</v>
      </c>
      <c r="H10" s="17">
        <f t="shared" si="0"/>
        <v>7430000</v>
      </c>
      <c r="I10" s="17">
        <f t="shared" si="0"/>
        <v>7430000</v>
      </c>
      <c r="J10" s="17">
        <f t="shared" si="0"/>
        <v>0</v>
      </c>
      <c r="K10" s="17">
        <f t="shared" si="0"/>
        <v>0</v>
      </c>
      <c r="L10" s="17">
        <f t="shared" si="0"/>
        <v>0</v>
      </c>
    </row>
    <row r="11" spans="1:12" ht="78.75">
      <c r="A11" s="6" t="s">
        <v>45</v>
      </c>
      <c r="B11" s="8">
        <v>1001</v>
      </c>
      <c r="C11" s="8" t="s">
        <v>16</v>
      </c>
      <c r="D11" s="17">
        <v>252180</v>
      </c>
      <c r="E11" s="17">
        <f>H11+K11</f>
        <v>252180</v>
      </c>
      <c r="F11" s="17">
        <f>I11+L11</f>
        <v>252180</v>
      </c>
      <c r="G11" s="19">
        <v>252180</v>
      </c>
      <c r="H11" s="19">
        <v>252180</v>
      </c>
      <c r="I11" s="19">
        <v>252180</v>
      </c>
      <c r="J11" s="19"/>
      <c r="K11" s="19"/>
      <c r="L11" s="19"/>
    </row>
    <row r="12" spans="1:12" ht="15.75">
      <c r="A12" s="6"/>
      <c r="B12" s="6"/>
      <c r="C12" s="6"/>
      <c r="D12" s="17"/>
      <c r="E12" s="17"/>
      <c r="F12" s="17"/>
      <c r="G12" s="20"/>
      <c r="H12" s="20"/>
      <c r="I12" s="20"/>
      <c r="J12" s="20"/>
      <c r="K12" s="20"/>
      <c r="L12" s="20"/>
    </row>
    <row r="13" spans="1:12" ht="47.25">
      <c r="A13" s="6" t="s">
        <v>46</v>
      </c>
      <c r="B13" s="8">
        <v>2001</v>
      </c>
      <c r="C13" s="8">
        <v>2017</v>
      </c>
      <c r="D13" s="17">
        <v>7648109.17</v>
      </c>
      <c r="E13" s="17">
        <f>H13+K13</f>
        <v>7177820</v>
      </c>
      <c r="F13" s="17">
        <f>I13+L13</f>
        <v>7177820</v>
      </c>
      <c r="G13" s="18">
        <v>7648109.17</v>
      </c>
      <c r="H13" s="19">
        <v>7177820</v>
      </c>
      <c r="I13" s="19">
        <v>7177820</v>
      </c>
      <c r="J13" s="20"/>
      <c r="K13" s="20"/>
      <c r="L13" s="20"/>
    </row>
    <row r="14" spans="1:12" ht="15.75">
      <c r="A14" s="6"/>
      <c r="B14" s="6"/>
      <c r="C14" s="6"/>
      <c r="D14" s="17"/>
      <c r="E14" s="17"/>
      <c r="F14" s="17"/>
      <c r="G14" s="20"/>
      <c r="H14" s="20"/>
      <c r="I14" s="20"/>
      <c r="J14" s="20"/>
      <c r="K14" s="20"/>
      <c r="L14" s="20"/>
    </row>
    <row r="16" ht="16.5">
      <c r="A16" s="1"/>
    </row>
    <row r="17" spans="1:6" ht="16.5">
      <c r="A17" s="145" t="s">
        <v>367</v>
      </c>
      <c r="B17" s="145"/>
      <c r="C17" s="145"/>
      <c r="D17" s="145"/>
      <c r="E17" s="145"/>
      <c r="F17" s="145"/>
    </row>
    <row r="18" ht="16.5">
      <c r="A18" s="15" t="s">
        <v>143</v>
      </c>
    </row>
    <row r="19" ht="16.5">
      <c r="A19" s="15"/>
    </row>
    <row r="20" spans="1:6" ht="16.5">
      <c r="A20" s="145" t="s">
        <v>368</v>
      </c>
      <c r="B20" s="145"/>
      <c r="C20" s="145"/>
      <c r="D20" s="145"/>
      <c r="E20" s="145"/>
      <c r="F20" s="145"/>
    </row>
    <row r="21" spans="1:6" ht="16.5">
      <c r="A21" s="145" t="s">
        <v>149</v>
      </c>
      <c r="B21" s="145"/>
      <c r="C21" s="145"/>
      <c r="D21" s="145"/>
      <c r="E21" s="145"/>
      <c r="F21" s="145"/>
    </row>
    <row r="22" ht="16.5">
      <c r="A22" s="15"/>
    </row>
    <row r="23" spans="1:6" ht="16.5">
      <c r="A23" s="145" t="s">
        <v>369</v>
      </c>
      <c r="B23" s="145"/>
      <c r="C23" s="145"/>
      <c r="D23" s="145"/>
      <c r="E23" s="145"/>
      <c r="F23" s="145"/>
    </row>
    <row r="24" spans="1:6" ht="16.5">
      <c r="A24" s="145" t="s">
        <v>144</v>
      </c>
      <c r="B24" s="145"/>
      <c r="C24" s="145"/>
      <c r="D24" s="145"/>
      <c r="E24" s="145"/>
      <c r="F24" s="145"/>
    </row>
    <row r="25" ht="16.5">
      <c r="A25" s="15"/>
    </row>
    <row r="26" spans="1:2" ht="16.5">
      <c r="A26" s="15" t="s">
        <v>370</v>
      </c>
      <c r="B26" s="13"/>
    </row>
    <row r="27" ht="16.5">
      <c r="A27" s="15"/>
    </row>
    <row r="28" ht="16.5">
      <c r="A28" s="15" t="s">
        <v>409</v>
      </c>
    </row>
  </sheetData>
  <sheetProtection/>
  <mergeCells count="16">
    <mergeCell ref="A1:L1"/>
    <mergeCell ref="A2:L2"/>
    <mergeCell ref="A3:L3"/>
    <mergeCell ref="A21:F21"/>
    <mergeCell ref="A24:F24"/>
    <mergeCell ref="A23:F23"/>
    <mergeCell ref="A20:F20"/>
    <mergeCell ref="A17:F17"/>
    <mergeCell ref="A5:A8"/>
    <mergeCell ref="B5:B8"/>
    <mergeCell ref="C5:C8"/>
    <mergeCell ref="D5:L5"/>
    <mergeCell ref="D6:F7"/>
    <mergeCell ref="G6:L6"/>
    <mergeCell ref="G7:I7"/>
    <mergeCell ref="J7:L7"/>
  </mergeCells>
  <hyperlinks>
    <hyperlink ref="G7" r:id="rId1" display="consultantplus://offline/ref=86917ECF3CF55048D59C3DD0DE0FEE86AF7A475CADB847171E666B5CBBN12FE"/>
    <hyperlink ref="J7" r:id="rId2" display="consultantplus://offline/ref=86917ECF3CF55048D59C3DD0DE0FEE86AF754358AABC47171E666B5CBBN12FE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60" zoomScaleNormal="60" zoomScalePageLayoutView="0" workbookViewId="0" topLeftCell="A4">
      <pane xSplit="4" ySplit="6" topLeftCell="E40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E21" sqref="E21"/>
    </sheetView>
  </sheetViews>
  <sheetFormatPr defaultColWidth="9.00390625" defaultRowHeight="12.75"/>
  <cols>
    <col min="1" max="1" width="41.625" style="2" customWidth="1"/>
    <col min="2" max="2" width="14.00390625" style="2" customWidth="1"/>
    <col min="3" max="3" width="15.875" style="4" customWidth="1"/>
    <col min="4" max="4" width="17.125" style="2" customWidth="1"/>
    <col min="5" max="5" width="19.375" style="2" customWidth="1"/>
    <col min="6" max="6" width="18.125" style="2" customWidth="1"/>
    <col min="7" max="7" width="15.875" style="2" customWidth="1"/>
    <col min="8" max="8" width="16.00390625" style="2" customWidth="1"/>
    <col min="9" max="9" width="14.75390625" style="2" bestFit="1" customWidth="1"/>
    <col min="10" max="10" width="14.625" style="2" customWidth="1"/>
    <col min="11" max="12" width="9.125" style="2" customWidth="1"/>
    <col min="13" max="13" width="13.875" style="2" bestFit="1" customWidth="1"/>
    <col min="14" max="16384" width="9.125" style="2" customWidth="1"/>
  </cols>
  <sheetData>
    <row r="1" ht="15.75">
      <c r="A1" s="3"/>
    </row>
    <row r="2" spans="1:10" ht="15.75">
      <c r="A2" s="137" t="s">
        <v>3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5.75">
      <c r="A3" s="137" t="s">
        <v>4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ht="33" customHeight="1">
      <c r="A4" s="137" t="s">
        <v>405</v>
      </c>
      <c r="B4" s="137"/>
      <c r="C4" s="137"/>
      <c r="D4" s="137"/>
      <c r="E4" s="137"/>
      <c r="F4" s="137"/>
      <c r="G4" s="137"/>
      <c r="H4" s="137"/>
      <c r="I4" s="137"/>
      <c r="J4" s="137"/>
    </row>
    <row r="5" ht="15.75">
      <c r="A5" s="3"/>
    </row>
    <row r="6" spans="1:10" ht="24" customHeight="1">
      <c r="A6" s="140" t="s">
        <v>0</v>
      </c>
      <c r="B6" s="140" t="s">
        <v>5</v>
      </c>
      <c r="C6" s="140" t="s">
        <v>6</v>
      </c>
      <c r="D6" s="140" t="s">
        <v>7</v>
      </c>
      <c r="E6" s="140"/>
      <c r="F6" s="140"/>
      <c r="G6" s="140"/>
      <c r="H6" s="140"/>
      <c r="I6" s="140"/>
      <c r="J6" s="140"/>
    </row>
    <row r="7" spans="1:10" ht="15.75">
      <c r="A7" s="140"/>
      <c r="B7" s="140"/>
      <c r="C7" s="140"/>
      <c r="D7" s="140" t="s">
        <v>8</v>
      </c>
      <c r="E7" s="140" t="s">
        <v>2</v>
      </c>
      <c r="F7" s="140"/>
      <c r="G7" s="140"/>
      <c r="H7" s="140"/>
      <c r="I7" s="140"/>
      <c r="J7" s="140"/>
    </row>
    <row r="8" spans="1:10" ht="82.5" customHeight="1">
      <c r="A8" s="140"/>
      <c r="B8" s="140"/>
      <c r="C8" s="140"/>
      <c r="D8" s="140"/>
      <c r="E8" s="140" t="s">
        <v>9</v>
      </c>
      <c r="F8" s="142" t="s">
        <v>10</v>
      </c>
      <c r="G8" s="140" t="s">
        <v>11</v>
      </c>
      <c r="H8" s="140" t="s">
        <v>12</v>
      </c>
      <c r="I8" s="140" t="s">
        <v>13</v>
      </c>
      <c r="J8" s="140"/>
    </row>
    <row r="9" spans="1:10" ht="62.25" customHeight="1">
      <c r="A9" s="140"/>
      <c r="B9" s="140"/>
      <c r="C9" s="140"/>
      <c r="D9" s="140"/>
      <c r="E9" s="140"/>
      <c r="F9" s="143"/>
      <c r="G9" s="140"/>
      <c r="H9" s="140"/>
      <c r="I9" s="5" t="s">
        <v>8</v>
      </c>
      <c r="J9" s="5" t="s">
        <v>14</v>
      </c>
    </row>
    <row r="10" spans="1:10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15.75">
      <c r="A11" s="10" t="s">
        <v>15</v>
      </c>
      <c r="B11" s="14">
        <v>100</v>
      </c>
      <c r="C11" s="14" t="s">
        <v>16</v>
      </c>
      <c r="D11" s="63">
        <f>SUM(E11:J11)</f>
        <v>48052732</v>
      </c>
      <c r="E11" s="63">
        <f>E14+E15+E251</f>
        <v>43269640</v>
      </c>
      <c r="F11" s="63">
        <f>F15+F21</f>
        <v>0</v>
      </c>
      <c r="G11" s="63">
        <f>+G15+G21</f>
        <v>0</v>
      </c>
      <c r="H11" s="63">
        <f>H14+H15+H21</f>
        <v>0</v>
      </c>
      <c r="I11" s="63">
        <f>I14+I15+I16+I17+I19+I20+I21+I12</f>
        <v>4783092</v>
      </c>
      <c r="J11" s="63">
        <f>J14+J15+J19+J21</f>
        <v>0</v>
      </c>
    </row>
    <row r="12" spans="1:10" ht="15.75">
      <c r="A12" s="6" t="s">
        <v>2</v>
      </c>
      <c r="B12" s="138">
        <v>110</v>
      </c>
      <c r="C12" s="138"/>
      <c r="D12" s="139">
        <f>I12</f>
        <v>0</v>
      </c>
      <c r="E12" s="141" t="s">
        <v>16</v>
      </c>
      <c r="F12" s="141" t="s">
        <v>16</v>
      </c>
      <c r="G12" s="141" t="s">
        <v>16</v>
      </c>
      <c r="H12" s="141" t="s">
        <v>16</v>
      </c>
      <c r="I12" s="136"/>
      <c r="J12" s="141" t="s">
        <v>16</v>
      </c>
    </row>
    <row r="13" spans="1:10" ht="15.75">
      <c r="A13" s="6" t="s">
        <v>17</v>
      </c>
      <c r="B13" s="138"/>
      <c r="C13" s="138"/>
      <c r="D13" s="139"/>
      <c r="E13" s="141"/>
      <c r="F13" s="141"/>
      <c r="G13" s="141"/>
      <c r="H13" s="141"/>
      <c r="I13" s="136"/>
      <c r="J13" s="141"/>
    </row>
    <row r="14" spans="1:10" ht="15.75">
      <c r="A14" s="6" t="s">
        <v>308</v>
      </c>
      <c r="B14" s="8">
        <v>120</v>
      </c>
      <c r="C14" s="8">
        <v>130</v>
      </c>
      <c r="D14" s="63">
        <f>E14+H14+I14+J14</f>
        <v>4783092</v>
      </c>
      <c r="E14" s="19"/>
      <c r="F14" s="18" t="s">
        <v>16</v>
      </c>
      <c r="G14" s="18" t="s">
        <v>16</v>
      </c>
      <c r="H14" s="19">
        <v>0</v>
      </c>
      <c r="I14" s="19">
        <v>4783092</v>
      </c>
      <c r="J14" s="19">
        <v>0</v>
      </c>
    </row>
    <row r="15" spans="1:13" ht="33.75" customHeight="1">
      <c r="A15" s="6" t="s">
        <v>158</v>
      </c>
      <c r="B15" s="8">
        <v>120</v>
      </c>
      <c r="C15" s="8">
        <v>180</v>
      </c>
      <c r="D15" s="63">
        <f>E15+H15+I15+J15</f>
        <v>43269640</v>
      </c>
      <c r="E15" s="19">
        <v>43269640</v>
      </c>
      <c r="F15" s="19"/>
      <c r="G15" s="19"/>
      <c r="H15" s="19">
        <v>0</v>
      </c>
      <c r="I15" s="19"/>
      <c r="J15" s="19">
        <v>0</v>
      </c>
      <c r="M15" s="21"/>
    </row>
    <row r="16" spans="1:10" ht="31.5">
      <c r="A16" s="6" t="s">
        <v>18</v>
      </c>
      <c r="B16" s="8">
        <v>140</v>
      </c>
      <c r="C16" s="8"/>
      <c r="D16" s="63">
        <f>I16</f>
        <v>0</v>
      </c>
      <c r="E16" s="18" t="s">
        <v>16</v>
      </c>
      <c r="F16" s="18" t="s">
        <v>16</v>
      </c>
      <c r="G16" s="18" t="s">
        <v>16</v>
      </c>
      <c r="H16" s="18" t="s">
        <v>16</v>
      </c>
      <c r="I16" s="19">
        <v>0</v>
      </c>
      <c r="J16" s="18" t="s">
        <v>16</v>
      </c>
    </row>
    <row r="17" spans="1:10" ht="78.75">
      <c r="A17" s="6" t="s">
        <v>19</v>
      </c>
      <c r="B17" s="8">
        <v>140</v>
      </c>
      <c r="C17" s="8"/>
      <c r="D17" s="63">
        <f>I17</f>
        <v>0</v>
      </c>
      <c r="E17" s="18"/>
      <c r="F17" s="18" t="s">
        <v>16</v>
      </c>
      <c r="G17" s="18" t="s">
        <v>16</v>
      </c>
      <c r="H17" s="18" t="s">
        <v>16</v>
      </c>
      <c r="I17" s="19">
        <v>0</v>
      </c>
      <c r="J17" s="18" t="s">
        <v>16</v>
      </c>
    </row>
    <row r="18" spans="1:10" ht="31.5">
      <c r="A18" s="6" t="s">
        <v>20</v>
      </c>
      <c r="B18" s="8">
        <v>150</v>
      </c>
      <c r="C18" s="8"/>
      <c r="D18" s="63">
        <f>F18+G18</f>
        <v>0</v>
      </c>
      <c r="E18" s="18" t="s">
        <v>16</v>
      </c>
      <c r="F18" s="19"/>
      <c r="G18" s="19"/>
      <c r="H18" s="18" t="s">
        <v>16</v>
      </c>
      <c r="I18" s="22">
        <v>0</v>
      </c>
      <c r="J18" s="18" t="s">
        <v>16</v>
      </c>
    </row>
    <row r="19" spans="1:10" ht="15.75">
      <c r="A19" s="6" t="s">
        <v>309</v>
      </c>
      <c r="B19" s="8">
        <v>160</v>
      </c>
      <c r="C19" s="8">
        <v>180</v>
      </c>
      <c r="D19" s="63">
        <f>I19+H19</f>
        <v>0</v>
      </c>
      <c r="E19" s="18" t="s">
        <v>16</v>
      </c>
      <c r="F19" s="18" t="s">
        <v>16</v>
      </c>
      <c r="G19" s="18" t="s">
        <v>16</v>
      </c>
      <c r="H19" s="18"/>
      <c r="I19" s="22">
        <v>0</v>
      </c>
      <c r="J19" s="19"/>
    </row>
    <row r="20" spans="1:10" ht="15.75">
      <c r="A20" s="6" t="s">
        <v>21</v>
      </c>
      <c r="B20" s="8">
        <v>170</v>
      </c>
      <c r="C20" s="8" t="s">
        <v>16</v>
      </c>
      <c r="D20" s="63">
        <f>I20</f>
        <v>0</v>
      </c>
      <c r="E20" s="18" t="s">
        <v>16</v>
      </c>
      <c r="F20" s="18" t="s">
        <v>16</v>
      </c>
      <c r="G20" s="18" t="s">
        <v>16</v>
      </c>
      <c r="H20" s="18" t="s">
        <v>16</v>
      </c>
      <c r="I20" s="22">
        <v>0</v>
      </c>
      <c r="J20" s="18" t="s">
        <v>16</v>
      </c>
    </row>
    <row r="21" spans="1:10" ht="38.25" customHeight="1">
      <c r="A21" s="6"/>
      <c r="B21" s="9"/>
      <c r="C21" s="8"/>
      <c r="D21" s="63"/>
      <c r="E21" s="19"/>
      <c r="F21" s="19"/>
      <c r="G21" s="19"/>
      <c r="H21" s="19"/>
      <c r="I21" s="22"/>
      <c r="J21" s="19"/>
    </row>
    <row r="22" spans="1:13" ht="22.5" customHeight="1">
      <c r="A22" s="10" t="s">
        <v>22</v>
      </c>
      <c r="B22" s="14">
        <v>200</v>
      </c>
      <c r="C22" s="14" t="s">
        <v>16</v>
      </c>
      <c r="D22" s="63">
        <f>SUM(E22:J22)</f>
        <v>48022732</v>
      </c>
      <c r="E22" s="63">
        <f>E28+E30+E36+E37+E23</f>
        <v>43343204</v>
      </c>
      <c r="F22" s="63">
        <f>F23+F28+F30+F36+F37+F45</f>
        <v>0</v>
      </c>
      <c r="G22" s="63">
        <f>G23+G28+G30+G36+G37+G45</f>
        <v>0</v>
      </c>
      <c r="H22" s="63">
        <f>H23+H28+H30+H36+H37+H45</f>
        <v>0</v>
      </c>
      <c r="I22" s="63">
        <f>I23+I28+I30+I36+I37</f>
        <v>4679528</v>
      </c>
      <c r="J22" s="63">
        <f>J23+J28+J30+J36+J37+J45</f>
        <v>0</v>
      </c>
      <c r="M22" s="21"/>
    </row>
    <row r="23" spans="1:13" ht="31.5">
      <c r="A23" s="6" t="s">
        <v>23</v>
      </c>
      <c r="B23" s="8">
        <v>210</v>
      </c>
      <c r="C23" s="8"/>
      <c r="D23" s="63">
        <f>SUM(E23:J23)</f>
        <v>40562732</v>
      </c>
      <c r="E23" s="63">
        <f>E26+E27</f>
        <v>40562732</v>
      </c>
      <c r="F23" s="63">
        <f>F24+F27</f>
        <v>0</v>
      </c>
      <c r="G23" s="63">
        <f>G24+G27</f>
        <v>0</v>
      </c>
      <c r="H23" s="63">
        <f>H24+H27</f>
        <v>0</v>
      </c>
      <c r="I23" s="63">
        <f>I24+I27</f>
        <v>0</v>
      </c>
      <c r="J23" s="63">
        <f>J24+J27</f>
        <v>0</v>
      </c>
      <c r="M23" s="21"/>
    </row>
    <row r="24" spans="1:10" ht="15.75">
      <c r="A24" s="6" t="s">
        <v>1</v>
      </c>
      <c r="B24" s="138">
        <v>211</v>
      </c>
      <c r="C24" s="138"/>
      <c r="D24" s="139">
        <f>SUM(E24:J25)</f>
        <v>40562732</v>
      </c>
      <c r="E24" s="136">
        <f>E26+E27</f>
        <v>40562732</v>
      </c>
      <c r="F24" s="136"/>
      <c r="G24" s="136"/>
      <c r="H24" s="136"/>
      <c r="I24" s="136"/>
      <c r="J24" s="136"/>
    </row>
    <row r="25" spans="1:10" ht="31.5">
      <c r="A25" s="6" t="s">
        <v>24</v>
      </c>
      <c r="B25" s="138"/>
      <c r="C25" s="138"/>
      <c r="D25" s="139"/>
      <c r="E25" s="136"/>
      <c r="F25" s="136"/>
      <c r="G25" s="136"/>
      <c r="H25" s="136"/>
      <c r="I25" s="136"/>
      <c r="J25" s="136"/>
    </row>
    <row r="26" spans="1:10" ht="15.75">
      <c r="A26" s="6" t="s">
        <v>184</v>
      </c>
      <c r="B26" s="8">
        <v>211</v>
      </c>
      <c r="C26" s="8">
        <v>211</v>
      </c>
      <c r="D26" s="63">
        <f>SUM(E26:J26)</f>
        <v>31154173.14</v>
      </c>
      <c r="E26" s="19">
        <v>31154173.14</v>
      </c>
      <c r="F26" s="19"/>
      <c r="G26" s="19"/>
      <c r="H26" s="19"/>
      <c r="I26" s="19"/>
      <c r="J26" s="19"/>
    </row>
    <row r="27" spans="1:10" ht="20.25" customHeight="1">
      <c r="A27" s="6" t="s">
        <v>185</v>
      </c>
      <c r="B27" s="8">
        <v>213</v>
      </c>
      <c r="C27" s="8">
        <v>213</v>
      </c>
      <c r="D27" s="63">
        <f aca="true" t="shared" si="0" ref="D27:D44">SUM(E27:J27)</f>
        <v>9408558.86</v>
      </c>
      <c r="E27" s="19">
        <v>9408558.86</v>
      </c>
      <c r="F27" s="19"/>
      <c r="G27" s="19"/>
      <c r="H27" s="19"/>
      <c r="I27" s="19"/>
      <c r="J27" s="19"/>
    </row>
    <row r="28" spans="1:10" ht="31.5">
      <c r="A28" s="6" t="s">
        <v>25</v>
      </c>
      <c r="B28" s="8">
        <v>220</v>
      </c>
      <c r="C28" s="8"/>
      <c r="D28" s="63">
        <f t="shared" si="0"/>
        <v>0</v>
      </c>
      <c r="E28" s="63">
        <f aca="true" t="shared" si="1" ref="E28:J28">E29</f>
        <v>0</v>
      </c>
      <c r="F28" s="63">
        <f t="shared" si="1"/>
        <v>0</v>
      </c>
      <c r="G28" s="63">
        <f t="shared" si="1"/>
        <v>0</v>
      </c>
      <c r="H28" s="63">
        <f t="shared" si="1"/>
        <v>0</v>
      </c>
      <c r="I28" s="63">
        <f t="shared" si="1"/>
        <v>0</v>
      </c>
      <c r="J28" s="63">
        <f t="shared" si="1"/>
        <v>0</v>
      </c>
    </row>
    <row r="29" spans="1:10" ht="15.75">
      <c r="A29" s="7" t="s">
        <v>1</v>
      </c>
      <c r="B29" s="9"/>
      <c r="C29" s="8"/>
      <c r="D29" s="63">
        <f t="shared" si="0"/>
        <v>0</v>
      </c>
      <c r="E29" s="19"/>
      <c r="F29" s="19"/>
      <c r="G29" s="19"/>
      <c r="H29" s="19"/>
      <c r="I29" s="19"/>
      <c r="J29" s="19"/>
    </row>
    <row r="30" spans="1:10" ht="31.5">
      <c r="A30" s="6" t="s">
        <v>26</v>
      </c>
      <c r="B30" s="8">
        <v>230</v>
      </c>
      <c r="C30" s="8"/>
      <c r="D30" s="63">
        <f t="shared" si="0"/>
        <v>30000</v>
      </c>
      <c r="E30" s="63">
        <f aca="true" t="shared" si="2" ref="E30:J30">E33+E32</f>
        <v>0</v>
      </c>
      <c r="F30" s="63">
        <f t="shared" si="2"/>
        <v>0</v>
      </c>
      <c r="G30" s="63">
        <f t="shared" si="2"/>
        <v>0</v>
      </c>
      <c r="H30" s="63">
        <f t="shared" si="2"/>
        <v>0</v>
      </c>
      <c r="I30" s="63">
        <f t="shared" si="2"/>
        <v>30000</v>
      </c>
      <c r="J30" s="63">
        <f t="shared" si="2"/>
        <v>0</v>
      </c>
    </row>
    <row r="31" spans="1:10" ht="15.75">
      <c r="A31" s="7" t="s">
        <v>1</v>
      </c>
      <c r="B31" s="9"/>
      <c r="C31" s="8"/>
      <c r="D31" s="63">
        <f>SUM(E31:J31)</f>
        <v>0</v>
      </c>
      <c r="E31" s="19"/>
      <c r="F31" s="19"/>
      <c r="G31" s="19"/>
      <c r="H31" s="19"/>
      <c r="I31" s="19"/>
      <c r="J31" s="19"/>
    </row>
    <row r="32" spans="1:10" ht="18" customHeight="1">
      <c r="A32" s="7" t="s">
        <v>292</v>
      </c>
      <c r="B32" s="8">
        <v>230</v>
      </c>
      <c r="C32" s="8">
        <v>290</v>
      </c>
      <c r="D32" s="63">
        <f>SUM(E32:J32)</f>
        <v>0</v>
      </c>
      <c r="E32" s="19"/>
      <c r="F32" s="19"/>
      <c r="G32" s="19"/>
      <c r="H32" s="19"/>
      <c r="I32" s="19"/>
      <c r="J32" s="19"/>
    </row>
    <row r="33" spans="1:10" ht="18" customHeight="1">
      <c r="A33" s="7" t="s">
        <v>293</v>
      </c>
      <c r="B33" s="8">
        <v>230</v>
      </c>
      <c r="C33" s="8">
        <v>291</v>
      </c>
      <c r="D33" s="63">
        <f t="shared" si="0"/>
        <v>30000</v>
      </c>
      <c r="E33" s="19"/>
      <c r="F33" s="19"/>
      <c r="G33" s="19"/>
      <c r="H33" s="19"/>
      <c r="I33" s="19">
        <v>30000</v>
      </c>
      <c r="J33" s="19"/>
    </row>
    <row r="34" spans="1:10" ht="31.5">
      <c r="A34" s="11" t="s">
        <v>148</v>
      </c>
      <c r="B34" s="8">
        <v>240</v>
      </c>
      <c r="C34" s="8"/>
      <c r="D34" s="23">
        <f t="shared" si="0"/>
        <v>0</v>
      </c>
      <c r="E34" s="63">
        <f aca="true" t="shared" si="3" ref="E34:J34">E35</f>
        <v>0</v>
      </c>
      <c r="F34" s="63">
        <f t="shared" si="3"/>
        <v>0</v>
      </c>
      <c r="G34" s="63">
        <f t="shared" si="3"/>
        <v>0</v>
      </c>
      <c r="H34" s="63">
        <f t="shared" si="3"/>
        <v>0</v>
      </c>
      <c r="I34" s="63">
        <f t="shared" si="3"/>
        <v>0</v>
      </c>
      <c r="J34" s="63">
        <f t="shared" si="3"/>
        <v>0</v>
      </c>
    </row>
    <row r="35" spans="1:10" ht="15.75">
      <c r="A35" s="38" t="s">
        <v>186</v>
      </c>
      <c r="B35" s="9"/>
      <c r="C35" s="8"/>
      <c r="D35" s="63">
        <f t="shared" si="0"/>
        <v>0</v>
      </c>
      <c r="E35" s="19"/>
      <c r="F35" s="19"/>
      <c r="G35" s="19"/>
      <c r="H35" s="19"/>
      <c r="I35" s="19"/>
      <c r="J35" s="19"/>
    </row>
    <row r="36" spans="1:10" ht="32.25" customHeight="1">
      <c r="A36" s="6" t="s">
        <v>159</v>
      </c>
      <c r="B36" s="8">
        <v>250</v>
      </c>
      <c r="C36" s="8"/>
      <c r="D36" s="63">
        <f t="shared" si="0"/>
        <v>0</v>
      </c>
      <c r="E36" s="63"/>
      <c r="F36" s="63"/>
      <c r="G36" s="63"/>
      <c r="H36" s="63"/>
      <c r="I36" s="63"/>
      <c r="J36" s="63"/>
    </row>
    <row r="37" spans="1:10" ht="31.5">
      <c r="A37" s="6" t="s">
        <v>27</v>
      </c>
      <c r="B37" s="8">
        <v>260</v>
      </c>
      <c r="C37" s="8" t="s">
        <v>16</v>
      </c>
      <c r="D37" s="63">
        <f>SUM(E37:J37)</f>
        <v>7430000</v>
      </c>
      <c r="E37" s="63">
        <f aca="true" t="shared" si="4" ref="E37:J37">SUM(E38:E44)</f>
        <v>2780472</v>
      </c>
      <c r="F37" s="63">
        <f t="shared" si="4"/>
        <v>0</v>
      </c>
      <c r="G37" s="63">
        <f t="shared" si="4"/>
        <v>0</v>
      </c>
      <c r="H37" s="63">
        <f t="shared" si="4"/>
        <v>0</v>
      </c>
      <c r="I37" s="63">
        <f t="shared" si="4"/>
        <v>4649528</v>
      </c>
      <c r="J37" s="63">
        <f t="shared" si="4"/>
        <v>0</v>
      </c>
    </row>
    <row r="38" spans="1:10" ht="15.75">
      <c r="A38" s="6" t="s">
        <v>154</v>
      </c>
      <c r="B38" s="8"/>
      <c r="C38" s="8">
        <v>221</v>
      </c>
      <c r="D38" s="63">
        <f t="shared" si="0"/>
        <v>73000</v>
      </c>
      <c r="E38" s="64">
        <v>73000</v>
      </c>
      <c r="F38" s="36"/>
      <c r="G38" s="36"/>
      <c r="H38" s="36"/>
      <c r="I38" s="36"/>
      <c r="J38" s="36"/>
    </row>
    <row r="39" spans="1:10" ht="15.75">
      <c r="A39" s="6" t="s">
        <v>302</v>
      </c>
      <c r="B39" s="8"/>
      <c r="C39" s="8">
        <v>222</v>
      </c>
      <c r="D39" s="63">
        <f t="shared" si="0"/>
        <v>0</v>
      </c>
      <c r="E39" s="64"/>
      <c r="F39" s="36"/>
      <c r="G39" s="36"/>
      <c r="H39" s="36"/>
      <c r="I39" s="36"/>
      <c r="J39" s="36"/>
    </row>
    <row r="40" spans="1:10" ht="15.75">
      <c r="A40" s="6" t="s">
        <v>155</v>
      </c>
      <c r="B40" s="8"/>
      <c r="C40" s="8">
        <v>223</v>
      </c>
      <c r="D40" s="63">
        <f>SUM(E40:J40)</f>
        <v>1685284</v>
      </c>
      <c r="E40" s="64">
        <v>1685284</v>
      </c>
      <c r="F40" s="36"/>
      <c r="G40" s="36"/>
      <c r="H40" s="36"/>
      <c r="I40" s="36"/>
      <c r="J40" s="36"/>
    </row>
    <row r="41" spans="1:10" ht="17.25" customHeight="1">
      <c r="A41" s="6" t="s">
        <v>156</v>
      </c>
      <c r="B41" s="9"/>
      <c r="C41" s="8">
        <v>225</v>
      </c>
      <c r="D41" s="63">
        <f t="shared" si="0"/>
        <v>483735</v>
      </c>
      <c r="E41" s="65">
        <v>369643</v>
      </c>
      <c r="F41" s="19"/>
      <c r="G41" s="19"/>
      <c r="H41" s="19"/>
      <c r="I41" s="19">
        <v>114092</v>
      </c>
      <c r="J41" s="19"/>
    </row>
    <row r="42" spans="1:10" ht="15.75">
      <c r="A42" s="6" t="s">
        <v>157</v>
      </c>
      <c r="B42" s="9"/>
      <c r="C42" s="8">
        <v>226</v>
      </c>
      <c r="D42" s="63">
        <f>SUM(E42:J42)</f>
        <v>4653180</v>
      </c>
      <c r="E42" s="65">
        <v>417744</v>
      </c>
      <c r="F42" s="19"/>
      <c r="G42" s="19"/>
      <c r="H42" s="19"/>
      <c r="I42" s="19">
        <v>4235436</v>
      </c>
      <c r="J42" s="19"/>
    </row>
    <row r="43" spans="1:10" ht="15.75">
      <c r="A43" s="6" t="s">
        <v>187</v>
      </c>
      <c r="B43" s="9"/>
      <c r="C43" s="8">
        <v>310</v>
      </c>
      <c r="D43" s="63">
        <f>SUM(E43:J43)</f>
        <v>334801</v>
      </c>
      <c r="E43" s="65">
        <v>234801</v>
      </c>
      <c r="F43" s="19"/>
      <c r="G43" s="19"/>
      <c r="H43" s="19"/>
      <c r="I43" s="19">
        <v>100000</v>
      </c>
      <c r="J43" s="19"/>
    </row>
    <row r="44" spans="1:10" ht="15.75">
      <c r="A44" s="6" t="s">
        <v>189</v>
      </c>
      <c r="B44" s="9"/>
      <c r="C44" s="8">
        <v>340</v>
      </c>
      <c r="D44" s="63">
        <f t="shared" si="0"/>
        <v>200000</v>
      </c>
      <c r="E44" s="65"/>
      <c r="F44" s="19"/>
      <c r="G44" s="19"/>
      <c r="H44" s="19"/>
      <c r="I44" s="19">
        <v>200000</v>
      </c>
      <c r="J44" s="19"/>
    </row>
    <row r="45" spans="1:10" ht="31.5">
      <c r="A45" s="10" t="s">
        <v>28</v>
      </c>
      <c r="B45" s="14">
        <v>300</v>
      </c>
      <c r="C45" s="14" t="s">
        <v>16</v>
      </c>
      <c r="D45" s="63">
        <f>SUM(E45:J45)</f>
        <v>234801</v>
      </c>
      <c r="E45" s="63">
        <f aca="true" t="shared" si="5" ref="E45:J45">E46+E48</f>
        <v>234801</v>
      </c>
      <c r="F45" s="63">
        <f t="shared" si="5"/>
        <v>0</v>
      </c>
      <c r="G45" s="63">
        <f t="shared" si="5"/>
        <v>0</v>
      </c>
      <c r="H45" s="63">
        <f t="shared" si="5"/>
        <v>0</v>
      </c>
      <c r="I45" s="63">
        <f>I46+I48</f>
        <v>0</v>
      </c>
      <c r="J45" s="63">
        <f t="shared" si="5"/>
        <v>0</v>
      </c>
    </row>
    <row r="46" spans="1:10" ht="15.75">
      <c r="A46" s="6" t="s">
        <v>1</v>
      </c>
      <c r="B46" s="138">
        <v>310</v>
      </c>
      <c r="C46" s="138">
        <v>310</v>
      </c>
      <c r="D46" s="139">
        <f>SUM(E46:J47)</f>
        <v>234801</v>
      </c>
      <c r="E46" s="136">
        <f>E43</f>
        <v>234801</v>
      </c>
      <c r="F46" s="136"/>
      <c r="G46" s="136"/>
      <c r="H46" s="136"/>
      <c r="I46" s="136">
        <v>0</v>
      </c>
      <c r="J46" s="136"/>
    </row>
    <row r="47" spans="1:10" ht="16.5" customHeight="1">
      <c r="A47" s="6" t="s">
        <v>188</v>
      </c>
      <c r="B47" s="138"/>
      <c r="C47" s="138"/>
      <c r="D47" s="139"/>
      <c r="E47" s="136"/>
      <c r="F47" s="136"/>
      <c r="G47" s="136"/>
      <c r="H47" s="136"/>
      <c r="I47" s="136"/>
      <c r="J47" s="136"/>
    </row>
    <row r="48" spans="1:10" ht="15.75">
      <c r="A48" s="6" t="s">
        <v>29</v>
      </c>
      <c r="B48" s="8">
        <v>320</v>
      </c>
      <c r="C48" s="8">
        <v>340</v>
      </c>
      <c r="D48" s="63">
        <f>SUM(E48:J48)</f>
        <v>0</v>
      </c>
      <c r="E48" s="19">
        <v>0</v>
      </c>
      <c r="F48" s="19"/>
      <c r="G48" s="19"/>
      <c r="H48" s="19"/>
      <c r="I48" s="19">
        <v>0</v>
      </c>
      <c r="J48" s="19"/>
    </row>
    <row r="49" spans="1:10" ht="15.75">
      <c r="A49" s="10" t="s">
        <v>30</v>
      </c>
      <c r="B49" s="14">
        <v>400</v>
      </c>
      <c r="C49" s="14"/>
      <c r="D49" s="63">
        <f>SUM(E49:J49)</f>
        <v>0</v>
      </c>
      <c r="E49" s="63">
        <f aca="true" t="shared" si="6" ref="E49:J49">E50+E52</f>
        <v>0</v>
      </c>
      <c r="F49" s="63">
        <f t="shared" si="6"/>
        <v>0</v>
      </c>
      <c r="G49" s="63">
        <f t="shared" si="6"/>
        <v>0</v>
      </c>
      <c r="H49" s="63">
        <f t="shared" si="6"/>
        <v>0</v>
      </c>
      <c r="I49" s="63">
        <f t="shared" si="6"/>
        <v>0</v>
      </c>
      <c r="J49" s="63">
        <f t="shared" si="6"/>
        <v>0</v>
      </c>
    </row>
    <row r="50" spans="1:10" ht="15.75">
      <c r="A50" s="6" t="s">
        <v>1</v>
      </c>
      <c r="B50" s="138">
        <v>410</v>
      </c>
      <c r="C50" s="138"/>
      <c r="D50" s="139">
        <f>SUM(E50:J51)</f>
        <v>0</v>
      </c>
      <c r="E50" s="136"/>
      <c r="F50" s="136"/>
      <c r="G50" s="136"/>
      <c r="H50" s="136"/>
      <c r="I50" s="136"/>
      <c r="J50" s="136"/>
    </row>
    <row r="51" spans="1:10" ht="15.75">
      <c r="A51" s="6" t="s">
        <v>31</v>
      </c>
      <c r="B51" s="138"/>
      <c r="C51" s="138"/>
      <c r="D51" s="139"/>
      <c r="E51" s="136"/>
      <c r="F51" s="136"/>
      <c r="G51" s="136"/>
      <c r="H51" s="136"/>
      <c r="I51" s="136"/>
      <c r="J51" s="136"/>
    </row>
    <row r="52" spans="1:10" ht="15.75">
      <c r="A52" s="6" t="s">
        <v>32</v>
      </c>
      <c r="B52" s="8">
        <v>420</v>
      </c>
      <c r="C52" s="8">
        <v>510</v>
      </c>
      <c r="D52" s="63">
        <f>SUM(E52:J52)</f>
        <v>0</v>
      </c>
      <c r="E52" s="19"/>
      <c r="F52" s="19"/>
      <c r="G52" s="19"/>
      <c r="H52" s="19"/>
      <c r="I52" s="19"/>
      <c r="J52" s="19"/>
    </row>
    <row r="53" spans="1:10" ht="15.75">
      <c r="A53" s="10" t="s">
        <v>33</v>
      </c>
      <c r="B53" s="14">
        <v>500</v>
      </c>
      <c r="C53" s="14" t="s">
        <v>16</v>
      </c>
      <c r="D53" s="63">
        <f>SUM(E53:J53)</f>
        <v>0</v>
      </c>
      <c r="E53" s="63">
        <v>0</v>
      </c>
      <c r="F53" s="63"/>
      <c r="G53" s="63"/>
      <c r="H53" s="63"/>
      <c r="I53" s="63">
        <v>0</v>
      </c>
      <c r="J53" s="63"/>
    </row>
    <row r="54" spans="1:10" ht="15.75">
      <c r="A54" s="10" t="s">
        <v>34</v>
      </c>
      <c r="B54" s="14">
        <v>600</v>
      </c>
      <c r="C54" s="14" t="s">
        <v>16</v>
      </c>
      <c r="D54" s="63">
        <f>I54</f>
        <v>0</v>
      </c>
      <c r="E54" s="63">
        <v>0</v>
      </c>
      <c r="F54" s="63">
        <f>F53+F11-F22</f>
        <v>0</v>
      </c>
      <c r="G54" s="63">
        <f>G53+G11-G22</f>
        <v>0</v>
      </c>
      <c r="H54" s="63">
        <f>H53+H11-H22</f>
        <v>0</v>
      </c>
      <c r="I54" s="63">
        <v>0</v>
      </c>
      <c r="J54" s="63">
        <f>J53+J11-J22</f>
        <v>0</v>
      </c>
    </row>
    <row r="55" spans="1:4" ht="15.75">
      <c r="A55" s="3"/>
      <c r="D55" s="21"/>
    </row>
    <row r="56" ht="15.75">
      <c r="E56" s="21"/>
    </row>
  </sheetData>
  <sheetProtection/>
  <mergeCells count="50">
    <mergeCell ref="D6:J6"/>
    <mergeCell ref="D7:D9"/>
    <mergeCell ref="E7:J7"/>
    <mergeCell ref="E8:E9"/>
    <mergeCell ref="D12:D13"/>
    <mergeCell ref="E12:E13"/>
    <mergeCell ref="F12:F13"/>
    <mergeCell ref="G12:G13"/>
    <mergeCell ref="A2:J2"/>
    <mergeCell ref="A3:J3"/>
    <mergeCell ref="A4:J4"/>
    <mergeCell ref="A6:A9"/>
    <mergeCell ref="B6:B9"/>
    <mergeCell ref="C6:C9"/>
    <mergeCell ref="F8:F9"/>
    <mergeCell ref="G8:G9"/>
    <mergeCell ref="H8:H9"/>
    <mergeCell ref="I8:J8"/>
    <mergeCell ref="I24:I25"/>
    <mergeCell ref="J24:J25"/>
    <mergeCell ref="H12:H13"/>
    <mergeCell ref="I12:I13"/>
    <mergeCell ref="J12:J13"/>
    <mergeCell ref="B24:B25"/>
    <mergeCell ref="C24:C25"/>
    <mergeCell ref="D24:D25"/>
    <mergeCell ref="E24:E25"/>
    <mergeCell ref="F24:F25"/>
    <mergeCell ref="G24:G25"/>
    <mergeCell ref="H24:H25"/>
    <mergeCell ref="B12:B13"/>
    <mergeCell ref="C12:C13"/>
    <mergeCell ref="G50:G51"/>
    <mergeCell ref="H50:H51"/>
    <mergeCell ref="B46:B47"/>
    <mergeCell ref="C46:C47"/>
    <mergeCell ref="D46:D47"/>
    <mergeCell ref="E46:E47"/>
    <mergeCell ref="G46:G47"/>
    <mergeCell ref="I50:I51"/>
    <mergeCell ref="J50:J51"/>
    <mergeCell ref="H46:H47"/>
    <mergeCell ref="I46:I47"/>
    <mergeCell ref="J46:J47"/>
    <mergeCell ref="B50:B51"/>
    <mergeCell ref="C50:C51"/>
    <mergeCell ref="D50:D51"/>
    <mergeCell ref="E50:E51"/>
    <mergeCell ref="F50:F51"/>
    <mergeCell ref="F46:F47"/>
  </mergeCells>
  <hyperlinks>
    <hyperlink ref="F8" r:id="rId1" display="consultantplus://offline/ref=86917ECF3CF55048D59C3DD0DE0FEE86AF75495BACB947171E666B5CBB1FB35EA287A7846FD5ND20E"/>
  </hyperlinks>
  <printOptions/>
  <pageMargins left="0.1968503937007874" right="0.1968503937007874" top="0.3937007874015748" bottom="0.1968503937007874" header="0.5118110236220472" footer="0.5118110236220472"/>
  <pageSetup fitToHeight="0" fitToWidth="1" horizontalDpi="600" verticalDpi="600" orientation="portrait" paperSize="9" scale="5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60" zoomScaleNormal="60" zoomScalePageLayoutView="0" workbookViewId="0" topLeftCell="A4">
      <pane xSplit="4" ySplit="6" topLeftCell="E16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E43" sqref="E43"/>
    </sheetView>
  </sheetViews>
  <sheetFormatPr defaultColWidth="9.00390625" defaultRowHeight="12.75"/>
  <cols>
    <col min="1" max="1" width="41.625" style="2" customWidth="1"/>
    <col min="2" max="2" width="14.00390625" style="2" customWidth="1"/>
    <col min="3" max="3" width="15.875" style="4" customWidth="1"/>
    <col min="4" max="4" width="17.125" style="2" customWidth="1"/>
    <col min="5" max="5" width="19.375" style="2" customWidth="1"/>
    <col min="6" max="6" width="18.125" style="2" customWidth="1"/>
    <col min="7" max="7" width="15.875" style="2" customWidth="1"/>
    <col min="8" max="8" width="16.00390625" style="2" customWidth="1"/>
    <col min="9" max="9" width="14.75390625" style="2" bestFit="1" customWidth="1"/>
    <col min="10" max="10" width="14.625" style="2" customWidth="1"/>
    <col min="11" max="12" width="9.125" style="2" customWidth="1"/>
    <col min="13" max="13" width="13.875" style="2" bestFit="1" customWidth="1"/>
    <col min="14" max="16384" width="9.125" style="2" customWidth="1"/>
  </cols>
  <sheetData>
    <row r="1" ht="15.75">
      <c r="A1" s="3"/>
    </row>
    <row r="2" spans="1:10" ht="15.75">
      <c r="A2" s="137" t="s">
        <v>3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5.75">
      <c r="A3" s="137" t="s">
        <v>4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ht="33" customHeight="1">
      <c r="A4" s="137" t="s">
        <v>373</v>
      </c>
      <c r="B4" s="137"/>
      <c r="C4" s="137"/>
      <c r="D4" s="137"/>
      <c r="E4" s="137"/>
      <c r="F4" s="137"/>
      <c r="G4" s="137"/>
      <c r="H4" s="137"/>
      <c r="I4" s="137"/>
      <c r="J4" s="137"/>
    </row>
    <row r="5" ht="15.75">
      <c r="A5" s="3"/>
    </row>
    <row r="6" spans="1:10" ht="24" customHeight="1">
      <c r="A6" s="140" t="s">
        <v>0</v>
      </c>
      <c r="B6" s="140" t="s">
        <v>5</v>
      </c>
      <c r="C6" s="140" t="s">
        <v>6</v>
      </c>
      <c r="D6" s="140" t="s">
        <v>7</v>
      </c>
      <c r="E6" s="140"/>
      <c r="F6" s="140"/>
      <c r="G6" s="140"/>
      <c r="H6" s="140"/>
      <c r="I6" s="140"/>
      <c r="J6" s="140"/>
    </row>
    <row r="7" spans="1:10" ht="15.75">
      <c r="A7" s="140"/>
      <c r="B7" s="140"/>
      <c r="C7" s="140"/>
      <c r="D7" s="140" t="s">
        <v>8</v>
      </c>
      <c r="E7" s="140" t="s">
        <v>2</v>
      </c>
      <c r="F7" s="140"/>
      <c r="G7" s="140"/>
      <c r="H7" s="140"/>
      <c r="I7" s="140"/>
      <c r="J7" s="140"/>
    </row>
    <row r="8" spans="1:10" ht="82.5" customHeight="1">
      <c r="A8" s="140"/>
      <c r="B8" s="140"/>
      <c r="C8" s="140"/>
      <c r="D8" s="140"/>
      <c r="E8" s="140" t="s">
        <v>9</v>
      </c>
      <c r="F8" s="142" t="s">
        <v>10</v>
      </c>
      <c r="G8" s="140" t="s">
        <v>11</v>
      </c>
      <c r="H8" s="140" t="s">
        <v>12</v>
      </c>
      <c r="I8" s="140" t="s">
        <v>13</v>
      </c>
      <c r="J8" s="140"/>
    </row>
    <row r="9" spans="1:10" ht="62.25" customHeight="1">
      <c r="A9" s="140"/>
      <c r="B9" s="140"/>
      <c r="C9" s="140"/>
      <c r="D9" s="140"/>
      <c r="E9" s="140"/>
      <c r="F9" s="143"/>
      <c r="G9" s="140"/>
      <c r="H9" s="140"/>
      <c r="I9" s="5" t="s">
        <v>8</v>
      </c>
      <c r="J9" s="5" t="s">
        <v>14</v>
      </c>
    </row>
    <row r="10" spans="1:10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15.75">
      <c r="A11" s="10" t="s">
        <v>15</v>
      </c>
      <c r="B11" s="14">
        <v>100</v>
      </c>
      <c r="C11" s="14" t="s">
        <v>16</v>
      </c>
      <c r="D11" s="105">
        <f>SUM(E11:J11)</f>
        <v>48146901</v>
      </c>
      <c r="E11" s="105">
        <v>43363809</v>
      </c>
      <c r="F11" s="105">
        <f>F15+F21</f>
        <v>0</v>
      </c>
      <c r="G11" s="105">
        <f>+G15+G21</f>
        <v>0</v>
      </c>
      <c r="H11" s="105">
        <f>H14+H15+H21</f>
        <v>0</v>
      </c>
      <c r="I11" s="105">
        <f>I14+I15+I16+I17+I19+I20+I21+I12</f>
        <v>4783092</v>
      </c>
      <c r="J11" s="105">
        <f>J14+J15+J19+J21</f>
        <v>0</v>
      </c>
    </row>
    <row r="12" spans="1:10" ht="15.75">
      <c r="A12" s="6" t="s">
        <v>2</v>
      </c>
      <c r="B12" s="138">
        <v>110</v>
      </c>
      <c r="C12" s="138"/>
      <c r="D12" s="139">
        <f>I12</f>
        <v>0</v>
      </c>
      <c r="E12" s="141" t="s">
        <v>16</v>
      </c>
      <c r="F12" s="141" t="s">
        <v>16</v>
      </c>
      <c r="G12" s="141" t="s">
        <v>16</v>
      </c>
      <c r="H12" s="141" t="s">
        <v>16</v>
      </c>
      <c r="I12" s="136"/>
      <c r="J12" s="141" t="s">
        <v>16</v>
      </c>
    </row>
    <row r="13" spans="1:10" ht="15.75">
      <c r="A13" s="6" t="s">
        <v>17</v>
      </c>
      <c r="B13" s="138"/>
      <c r="C13" s="138"/>
      <c r="D13" s="139"/>
      <c r="E13" s="141"/>
      <c r="F13" s="141"/>
      <c r="G13" s="141"/>
      <c r="H13" s="141"/>
      <c r="I13" s="136"/>
      <c r="J13" s="141"/>
    </row>
    <row r="14" spans="1:10" ht="15.75">
      <c r="A14" s="6" t="s">
        <v>308</v>
      </c>
      <c r="B14" s="8">
        <v>120</v>
      </c>
      <c r="C14" s="8">
        <v>130</v>
      </c>
      <c r="D14" s="105">
        <f>E14+H14+I14+J14</f>
        <v>4783092</v>
      </c>
      <c r="E14" s="19"/>
      <c r="F14" s="18" t="s">
        <v>16</v>
      </c>
      <c r="G14" s="18" t="s">
        <v>16</v>
      </c>
      <c r="H14" s="19">
        <v>0</v>
      </c>
      <c r="I14" s="19">
        <v>4783092</v>
      </c>
      <c r="J14" s="19">
        <v>0</v>
      </c>
    </row>
    <row r="15" spans="1:13" ht="33.75" customHeight="1">
      <c r="A15" s="6" t="s">
        <v>158</v>
      </c>
      <c r="B15" s="8">
        <v>120</v>
      </c>
      <c r="C15" s="8">
        <v>180</v>
      </c>
      <c r="D15" s="105">
        <f>E15+H15+I15+J15</f>
        <v>43363809</v>
      </c>
      <c r="E15" s="19">
        <v>43363809</v>
      </c>
      <c r="F15" s="19"/>
      <c r="G15" s="19"/>
      <c r="H15" s="19">
        <v>0</v>
      </c>
      <c r="I15" s="19"/>
      <c r="J15" s="19">
        <v>0</v>
      </c>
      <c r="M15" s="21"/>
    </row>
    <row r="16" spans="1:10" ht="31.5">
      <c r="A16" s="6" t="s">
        <v>18</v>
      </c>
      <c r="B16" s="8">
        <v>140</v>
      </c>
      <c r="C16" s="8"/>
      <c r="D16" s="105">
        <f>I16</f>
        <v>0</v>
      </c>
      <c r="E16" s="18" t="s">
        <v>16</v>
      </c>
      <c r="F16" s="18" t="s">
        <v>16</v>
      </c>
      <c r="G16" s="18" t="s">
        <v>16</v>
      </c>
      <c r="H16" s="18" t="s">
        <v>16</v>
      </c>
      <c r="I16" s="19">
        <v>0</v>
      </c>
      <c r="J16" s="18" t="s">
        <v>16</v>
      </c>
    </row>
    <row r="17" spans="1:10" ht="78.75">
      <c r="A17" s="6" t="s">
        <v>19</v>
      </c>
      <c r="B17" s="8">
        <v>140</v>
      </c>
      <c r="C17" s="8"/>
      <c r="D17" s="105">
        <f>I17</f>
        <v>0</v>
      </c>
      <c r="E17" s="18"/>
      <c r="F17" s="18" t="s">
        <v>16</v>
      </c>
      <c r="G17" s="18" t="s">
        <v>16</v>
      </c>
      <c r="H17" s="18" t="s">
        <v>16</v>
      </c>
      <c r="I17" s="19">
        <v>0</v>
      </c>
      <c r="J17" s="18" t="s">
        <v>16</v>
      </c>
    </row>
    <row r="18" spans="1:10" ht="31.5">
      <c r="A18" s="6" t="s">
        <v>20</v>
      </c>
      <c r="B18" s="8">
        <v>150</v>
      </c>
      <c r="C18" s="8"/>
      <c r="D18" s="105">
        <f>F18+G18</f>
        <v>0</v>
      </c>
      <c r="E18" s="18" t="s">
        <v>16</v>
      </c>
      <c r="F18" s="19"/>
      <c r="G18" s="19"/>
      <c r="H18" s="18" t="s">
        <v>16</v>
      </c>
      <c r="I18" s="22">
        <v>0</v>
      </c>
      <c r="J18" s="18" t="s">
        <v>16</v>
      </c>
    </row>
    <row r="19" spans="1:10" ht="15.75">
      <c r="A19" s="6" t="s">
        <v>309</v>
      </c>
      <c r="B19" s="8">
        <v>160</v>
      </c>
      <c r="C19" s="8">
        <v>180</v>
      </c>
      <c r="D19" s="105">
        <f>I19+H19</f>
        <v>0</v>
      </c>
      <c r="E19" s="18" t="s">
        <v>16</v>
      </c>
      <c r="F19" s="18" t="s">
        <v>16</v>
      </c>
      <c r="G19" s="18" t="s">
        <v>16</v>
      </c>
      <c r="H19" s="18"/>
      <c r="I19" s="22">
        <v>0</v>
      </c>
      <c r="J19" s="19"/>
    </row>
    <row r="20" spans="1:10" ht="15.75">
      <c r="A20" s="6" t="s">
        <v>21</v>
      </c>
      <c r="B20" s="8">
        <v>170</v>
      </c>
      <c r="C20" s="8" t="s">
        <v>16</v>
      </c>
      <c r="D20" s="105">
        <f>I20</f>
        <v>0</v>
      </c>
      <c r="E20" s="18" t="s">
        <v>16</v>
      </c>
      <c r="F20" s="18" t="s">
        <v>16</v>
      </c>
      <c r="G20" s="18" t="s">
        <v>16</v>
      </c>
      <c r="H20" s="18" t="s">
        <v>16</v>
      </c>
      <c r="I20" s="22">
        <v>0</v>
      </c>
      <c r="J20" s="18" t="s">
        <v>16</v>
      </c>
    </row>
    <row r="21" spans="1:10" ht="38.25" customHeight="1">
      <c r="A21" s="6"/>
      <c r="B21" s="9"/>
      <c r="C21" s="8"/>
      <c r="D21" s="105"/>
      <c r="E21" s="19"/>
      <c r="F21" s="19"/>
      <c r="G21" s="19"/>
      <c r="H21" s="19"/>
      <c r="I21" s="22"/>
      <c r="J21" s="19"/>
    </row>
    <row r="22" spans="1:13" ht="22.5" customHeight="1">
      <c r="A22" s="10" t="s">
        <v>22</v>
      </c>
      <c r="B22" s="14">
        <v>200</v>
      </c>
      <c r="C22" s="14" t="s">
        <v>16</v>
      </c>
      <c r="D22" s="105">
        <f>SUM(E22:J22)</f>
        <v>48043337</v>
      </c>
      <c r="E22" s="105">
        <f>E28+E30+E36+E37+E23</f>
        <v>43363809</v>
      </c>
      <c r="F22" s="105">
        <f>F23+F28+F30+F36+F37+F45</f>
        <v>0</v>
      </c>
      <c r="G22" s="105">
        <f>G23+G28+G30+G36+G37+G45</f>
        <v>0</v>
      </c>
      <c r="H22" s="105">
        <f>H23+H28+H30+H36+H37+H45</f>
        <v>0</v>
      </c>
      <c r="I22" s="105">
        <f>I23+I28+I30+I36+I37</f>
        <v>4679528</v>
      </c>
      <c r="J22" s="105">
        <f>J23+J28+J30+J36+J37+J45</f>
        <v>0</v>
      </c>
      <c r="M22" s="21"/>
    </row>
    <row r="23" spans="1:13" ht="31.5">
      <c r="A23" s="6" t="s">
        <v>23</v>
      </c>
      <c r="B23" s="8">
        <v>210</v>
      </c>
      <c r="C23" s="8"/>
      <c r="D23" s="105">
        <f>SUM(E23:J23)</f>
        <v>40583337</v>
      </c>
      <c r="E23" s="105">
        <f>E26+E27</f>
        <v>40583337</v>
      </c>
      <c r="F23" s="105">
        <f>F24+F27</f>
        <v>0</v>
      </c>
      <c r="G23" s="105">
        <f>G24+G27</f>
        <v>0</v>
      </c>
      <c r="H23" s="105">
        <f>H24+H27</f>
        <v>0</v>
      </c>
      <c r="I23" s="105">
        <f>I24+I27</f>
        <v>0</v>
      </c>
      <c r="J23" s="105">
        <f>J24+J27</f>
        <v>0</v>
      </c>
      <c r="M23" s="21"/>
    </row>
    <row r="24" spans="1:10" ht="15.75">
      <c r="A24" s="6" t="s">
        <v>1</v>
      </c>
      <c r="B24" s="138">
        <v>211</v>
      </c>
      <c r="C24" s="138"/>
      <c r="D24" s="139">
        <f>SUM(E24:J25)</f>
        <v>40583337</v>
      </c>
      <c r="E24" s="136">
        <f>E26+E27</f>
        <v>40583337</v>
      </c>
      <c r="F24" s="136"/>
      <c r="G24" s="136"/>
      <c r="H24" s="136"/>
      <c r="I24" s="136"/>
      <c r="J24" s="136"/>
    </row>
    <row r="25" spans="1:10" ht="31.5">
      <c r="A25" s="6" t="s">
        <v>24</v>
      </c>
      <c r="B25" s="138"/>
      <c r="C25" s="138"/>
      <c r="D25" s="139"/>
      <c r="E25" s="136"/>
      <c r="F25" s="136"/>
      <c r="G25" s="136"/>
      <c r="H25" s="136"/>
      <c r="I25" s="136"/>
      <c r="J25" s="136"/>
    </row>
    <row r="26" spans="1:10" ht="15.75">
      <c r="A26" s="6" t="s">
        <v>184</v>
      </c>
      <c r="B26" s="8">
        <v>211</v>
      </c>
      <c r="C26" s="8">
        <v>211</v>
      </c>
      <c r="D26" s="105">
        <f>SUM(E26:J26)</f>
        <v>31174778.14</v>
      </c>
      <c r="E26" s="19">
        <v>31174778.14</v>
      </c>
      <c r="F26" s="19"/>
      <c r="G26" s="19"/>
      <c r="H26" s="19"/>
      <c r="I26" s="19"/>
      <c r="J26" s="19"/>
    </row>
    <row r="27" spans="1:10" ht="20.25" customHeight="1">
      <c r="A27" s="6" t="s">
        <v>185</v>
      </c>
      <c r="B27" s="8">
        <v>213</v>
      </c>
      <c r="C27" s="8">
        <v>213</v>
      </c>
      <c r="D27" s="105">
        <f aca="true" t="shared" si="0" ref="D27:D44">SUM(E27:J27)</f>
        <v>9408558.86</v>
      </c>
      <c r="E27" s="19">
        <v>9408558.86</v>
      </c>
      <c r="F27" s="19"/>
      <c r="G27" s="19"/>
      <c r="H27" s="19"/>
      <c r="I27" s="19"/>
      <c r="J27" s="19"/>
    </row>
    <row r="28" spans="1:10" ht="31.5">
      <c r="A28" s="6" t="s">
        <v>25</v>
      </c>
      <c r="B28" s="8">
        <v>220</v>
      </c>
      <c r="C28" s="8"/>
      <c r="D28" s="105">
        <f t="shared" si="0"/>
        <v>0</v>
      </c>
      <c r="E28" s="105">
        <f aca="true" t="shared" si="1" ref="E28:J28">E29</f>
        <v>0</v>
      </c>
      <c r="F28" s="105">
        <f t="shared" si="1"/>
        <v>0</v>
      </c>
      <c r="G28" s="105">
        <f t="shared" si="1"/>
        <v>0</v>
      </c>
      <c r="H28" s="105">
        <f t="shared" si="1"/>
        <v>0</v>
      </c>
      <c r="I28" s="105">
        <f t="shared" si="1"/>
        <v>0</v>
      </c>
      <c r="J28" s="105">
        <f t="shared" si="1"/>
        <v>0</v>
      </c>
    </row>
    <row r="29" spans="1:10" ht="15.75">
      <c r="A29" s="7" t="s">
        <v>1</v>
      </c>
      <c r="B29" s="9"/>
      <c r="C29" s="8"/>
      <c r="D29" s="105">
        <f t="shared" si="0"/>
        <v>0</v>
      </c>
      <c r="E29" s="19"/>
      <c r="F29" s="19"/>
      <c r="G29" s="19"/>
      <c r="H29" s="19"/>
      <c r="I29" s="19"/>
      <c r="J29" s="19"/>
    </row>
    <row r="30" spans="1:10" ht="31.5">
      <c r="A30" s="6" t="s">
        <v>26</v>
      </c>
      <c r="B30" s="8">
        <v>230</v>
      </c>
      <c r="C30" s="8"/>
      <c r="D30" s="105">
        <f t="shared" si="0"/>
        <v>30000</v>
      </c>
      <c r="E30" s="105">
        <f aca="true" t="shared" si="2" ref="E30:J30">E33+E32</f>
        <v>0</v>
      </c>
      <c r="F30" s="105">
        <f t="shared" si="2"/>
        <v>0</v>
      </c>
      <c r="G30" s="105">
        <f t="shared" si="2"/>
        <v>0</v>
      </c>
      <c r="H30" s="105">
        <f t="shared" si="2"/>
        <v>0</v>
      </c>
      <c r="I30" s="105">
        <f t="shared" si="2"/>
        <v>30000</v>
      </c>
      <c r="J30" s="105">
        <f t="shared" si="2"/>
        <v>0</v>
      </c>
    </row>
    <row r="31" spans="1:10" ht="15.75">
      <c r="A31" s="7" t="s">
        <v>1</v>
      </c>
      <c r="B31" s="9"/>
      <c r="C31" s="8"/>
      <c r="D31" s="105">
        <f>SUM(E31:J31)</f>
        <v>0</v>
      </c>
      <c r="E31" s="19"/>
      <c r="F31" s="19"/>
      <c r="G31" s="19"/>
      <c r="H31" s="19"/>
      <c r="I31" s="19"/>
      <c r="J31" s="19"/>
    </row>
    <row r="32" spans="1:10" ht="18" customHeight="1">
      <c r="A32" s="7" t="s">
        <v>292</v>
      </c>
      <c r="B32" s="8">
        <v>230</v>
      </c>
      <c r="C32" s="8">
        <v>290</v>
      </c>
      <c r="D32" s="105">
        <f>SUM(E32:J32)</f>
        <v>0</v>
      </c>
      <c r="E32" s="19"/>
      <c r="F32" s="19"/>
      <c r="G32" s="19"/>
      <c r="H32" s="19"/>
      <c r="I32" s="19"/>
      <c r="J32" s="19"/>
    </row>
    <row r="33" spans="1:10" ht="18" customHeight="1">
      <c r="A33" s="7" t="s">
        <v>293</v>
      </c>
      <c r="B33" s="8">
        <v>230</v>
      </c>
      <c r="C33" s="8">
        <v>291</v>
      </c>
      <c r="D33" s="105">
        <f t="shared" si="0"/>
        <v>30000</v>
      </c>
      <c r="E33" s="19"/>
      <c r="F33" s="19"/>
      <c r="G33" s="19"/>
      <c r="H33" s="19"/>
      <c r="I33" s="19">
        <v>30000</v>
      </c>
      <c r="J33" s="19"/>
    </row>
    <row r="34" spans="1:10" ht="31.5">
      <c r="A34" s="11" t="s">
        <v>148</v>
      </c>
      <c r="B34" s="8">
        <v>240</v>
      </c>
      <c r="C34" s="8"/>
      <c r="D34" s="23">
        <f t="shared" si="0"/>
        <v>0</v>
      </c>
      <c r="E34" s="105">
        <f aca="true" t="shared" si="3" ref="E34:J34">E35</f>
        <v>0</v>
      </c>
      <c r="F34" s="105">
        <f t="shared" si="3"/>
        <v>0</v>
      </c>
      <c r="G34" s="105">
        <f t="shared" si="3"/>
        <v>0</v>
      </c>
      <c r="H34" s="105">
        <f t="shared" si="3"/>
        <v>0</v>
      </c>
      <c r="I34" s="105">
        <f t="shared" si="3"/>
        <v>0</v>
      </c>
      <c r="J34" s="105">
        <f t="shared" si="3"/>
        <v>0</v>
      </c>
    </row>
    <row r="35" spans="1:10" ht="15.75">
      <c r="A35" s="38" t="s">
        <v>186</v>
      </c>
      <c r="B35" s="9"/>
      <c r="C35" s="8"/>
      <c r="D35" s="105">
        <f t="shared" si="0"/>
        <v>0</v>
      </c>
      <c r="E35" s="19"/>
      <c r="F35" s="19"/>
      <c r="G35" s="19"/>
      <c r="H35" s="19"/>
      <c r="I35" s="19"/>
      <c r="J35" s="19"/>
    </row>
    <row r="36" spans="1:10" ht="32.25" customHeight="1">
      <c r="A36" s="6" t="s">
        <v>159</v>
      </c>
      <c r="B36" s="8">
        <v>250</v>
      </c>
      <c r="C36" s="8"/>
      <c r="D36" s="105">
        <f t="shared" si="0"/>
        <v>0</v>
      </c>
      <c r="E36" s="105"/>
      <c r="F36" s="105"/>
      <c r="G36" s="105"/>
      <c r="H36" s="105"/>
      <c r="I36" s="105"/>
      <c r="J36" s="105"/>
    </row>
    <row r="37" spans="1:10" ht="31.5">
      <c r="A37" s="6" t="s">
        <v>27</v>
      </c>
      <c r="B37" s="8">
        <v>260</v>
      </c>
      <c r="C37" s="8" t="s">
        <v>16</v>
      </c>
      <c r="D37" s="105">
        <f>SUM(E37:J37)</f>
        <v>7430000</v>
      </c>
      <c r="E37" s="105">
        <f aca="true" t="shared" si="4" ref="E37:J37">SUM(E38:E44)</f>
        <v>2780472</v>
      </c>
      <c r="F37" s="105">
        <f t="shared" si="4"/>
        <v>0</v>
      </c>
      <c r="G37" s="105">
        <f t="shared" si="4"/>
        <v>0</v>
      </c>
      <c r="H37" s="105">
        <f t="shared" si="4"/>
        <v>0</v>
      </c>
      <c r="I37" s="105">
        <f t="shared" si="4"/>
        <v>4649528</v>
      </c>
      <c r="J37" s="105">
        <f t="shared" si="4"/>
        <v>0</v>
      </c>
    </row>
    <row r="38" spans="1:10" ht="15.75">
      <c r="A38" s="6" t="s">
        <v>154</v>
      </c>
      <c r="B38" s="8"/>
      <c r="C38" s="8">
        <v>221</v>
      </c>
      <c r="D38" s="105">
        <f t="shared" si="0"/>
        <v>73000</v>
      </c>
      <c r="E38" s="64">
        <v>73000</v>
      </c>
      <c r="F38" s="36"/>
      <c r="G38" s="36"/>
      <c r="H38" s="36"/>
      <c r="I38" s="36"/>
      <c r="J38" s="36"/>
    </row>
    <row r="39" spans="1:10" ht="15.75">
      <c r="A39" s="6" t="s">
        <v>302</v>
      </c>
      <c r="B39" s="8"/>
      <c r="C39" s="8">
        <v>222</v>
      </c>
      <c r="D39" s="105">
        <f t="shared" si="0"/>
        <v>0</v>
      </c>
      <c r="E39" s="64"/>
      <c r="F39" s="36"/>
      <c r="G39" s="36"/>
      <c r="H39" s="36"/>
      <c r="I39" s="36"/>
      <c r="J39" s="36"/>
    </row>
    <row r="40" spans="1:10" ht="15.75">
      <c r="A40" s="6" t="s">
        <v>155</v>
      </c>
      <c r="B40" s="8"/>
      <c r="C40" s="8">
        <v>223</v>
      </c>
      <c r="D40" s="105">
        <f>SUM(E40:J40)</f>
        <v>1685284</v>
      </c>
      <c r="E40" s="64">
        <v>1685284</v>
      </c>
      <c r="F40" s="36"/>
      <c r="G40" s="36"/>
      <c r="H40" s="36"/>
      <c r="I40" s="36"/>
      <c r="J40" s="36"/>
    </row>
    <row r="41" spans="1:10" ht="17.25" customHeight="1">
      <c r="A41" s="6" t="s">
        <v>156</v>
      </c>
      <c r="B41" s="9"/>
      <c r="C41" s="8">
        <v>225</v>
      </c>
      <c r="D41" s="105">
        <f t="shared" si="0"/>
        <v>483735</v>
      </c>
      <c r="E41" s="65">
        <v>369643</v>
      </c>
      <c r="F41" s="19"/>
      <c r="G41" s="19"/>
      <c r="H41" s="19"/>
      <c r="I41" s="19">
        <v>114092</v>
      </c>
      <c r="J41" s="19"/>
    </row>
    <row r="42" spans="1:10" ht="15.75">
      <c r="A42" s="6" t="s">
        <v>157</v>
      </c>
      <c r="B42" s="9"/>
      <c r="C42" s="8">
        <v>226</v>
      </c>
      <c r="D42" s="105">
        <f>SUM(E42:J42)</f>
        <v>4653180</v>
      </c>
      <c r="E42" s="65">
        <v>417744</v>
      </c>
      <c r="F42" s="19"/>
      <c r="G42" s="19"/>
      <c r="H42" s="19"/>
      <c r="I42" s="19">
        <v>4235436</v>
      </c>
      <c r="J42" s="19"/>
    </row>
    <row r="43" spans="1:10" ht="15.75">
      <c r="A43" s="6" t="s">
        <v>187</v>
      </c>
      <c r="B43" s="9"/>
      <c r="C43" s="8">
        <v>310</v>
      </c>
      <c r="D43" s="105">
        <f>SUM(E43:J43)</f>
        <v>334801</v>
      </c>
      <c r="E43" s="65">
        <v>234801</v>
      </c>
      <c r="F43" s="19"/>
      <c r="G43" s="19"/>
      <c r="H43" s="19"/>
      <c r="I43" s="19">
        <v>100000</v>
      </c>
      <c r="J43" s="19"/>
    </row>
    <row r="44" spans="1:10" ht="15.75">
      <c r="A44" s="6" t="s">
        <v>189</v>
      </c>
      <c r="B44" s="9"/>
      <c r="C44" s="8">
        <v>340</v>
      </c>
      <c r="D44" s="105">
        <f t="shared" si="0"/>
        <v>200000</v>
      </c>
      <c r="E44" s="65"/>
      <c r="F44" s="19"/>
      <c r="G44" s="19"/>
      <c r="H44" s="19"/>
      <c r="I44" s="19">
        <v>200000</v>
      </c>
      <c r="J44" s="19"/>
    </row>
    <row r="45" spans="1:10" ht="31.5">
      <c r="A45" s="10" t="s">
        <v>28</v>
      </c>
      <c r="B45" s="14">
        <v>300</v>
      </c>
      <c r="C45" s="14" t="s">
        <v>16</v>
      </c>
      <c r="D45" s="105">
        <f>SUM(E45:J45)</f>
        <v>234801</v>
      </c>
      <c r="E45" s="105">
        <f aca="true" t="shared" si="5" ref="E45:J45">E46+E48</f>
        <v>234801</v>
      </c>
      <c r="F45" s="105">
        <f t="shared" si="5"/>
        <v>0</v>
      </c>
      <c r="G45" s="105">
        <f t="shared" si="5"/>
        <v>0</v>
      </c>
      <c r="H45" s="105">
        <f t="shared" si="5"/>
        <v>0</v>
      </c>
      <c r="I45" s="105">
        <f>I46+I48</f>
        <v>0</v>
      </c>
      <c r="J45" s="105">
        <f t="shared" si="5"/>
        <v>0</v>
      </c>
    </row>
    <row r="46" spans="1:10" ht="15.75">
      <c r="A46" s="6" t="s">
        <v>1</v>
      </c>
      <c r="B46" s="138">
        <v>310</v>
      </c>
      <c r="C46" s="138">
        <v>310</v>
      </c>
      <c r="D46" s="139">
        <f>SUM(E46:J47)</f>
        <v>234801</v>
      </c>
      <c r="E46" s="136">
        <f>E43</f>
        <v>234801</v>
      </c>
      <c r="F46" s="136"/>
      <c r="G46" s="136"/>
      <c r="H46" s="136"/>
      <c r="I46" s="136">
        <v>0</v>
      </c>
      <c r="J46" s="136"/>
    </row>
    <row r="47" spans="1:10" ht="16.5" customHeight="1">
      <c r="A47" s="6" t="s">
        <v>188</v>
      </c>
      <c r="B47" s="138"/>
      <c r="C47" s="138"/>
      <c r="D47" s="139"/>
      <c r="E47" s="136"/>
      <c r="F47" s="136"/>
      <c r="G47" s="136"/>
      <c r="H47" s="136"/>
      <c r="I47" s="136"/>
      <c r="J47" s="136"/>
    </row>
    <row r="48" spans="1:10" ht="15.75">
      <c r="A48" s="6" t="s">
        <v>29</v>
      </c>
      <c r="B48" s="8">
        <v>320</v>
      </c>
      <c r="C48" s="8">
        <v>340</v>
      </c>
      <c r="D48" s="105">
        <f>SUM(E48:J48)</f>
        <v>0</v>
      </c>
      <c r="E48" s="19">
        <v>0</v>
      </c>
      <c r="F48" s="19"/>
      <c r="G48" s="19"/>
      <c r="H48" s="19"/>
      <c r="I48" s="19">
        <v>0</v>
      </c>
      <c r="J48" s="19"/>
    </row>
    <row r="49" spans="1:10" ht="15.75">
      <c r="A49" s="10" t="s">
        <v>30</v>
      </c>
      <c r="B49" s="14">
        <v>400</v>
      </c>
      <c r="C49" s="14"/>
      <c r="D49" s="105">
        <f>SUM(E49:J49)</f>
        <v>0</v>
      </c>
      <c r="E49" s="105">
        <f aca="true" t="shared" si="6" ref="E49:J49">E50+E52</f>
        <v>0</v>
      </c>
      <c r="F49" s="105">
        <f t="shared" si="6"/>
        <v>0</v>
      </c>
      <c r="G49" s="105">
        <f t="shared" si="6"/>
        <v>0</v>
      </c>
      <c r="H49" s="105">
        <f t="shared" si="6"/>
        <v>0</v>
      </c>
      <c r="I49" s="105">
        <f t="shared" si="6"/>
        <v>0</v>
      </c>
      <c r="J49" s="105">
        <f t="shared" si="6"/>
        <v>0</v>
      </c>
    </row>
    <row r="50" spans="1:10" ht="15.75">
      <c r="A50" s="6" t="s">
        <v>1</v>
      </c>
      <c r="B50" s="138">
        <v>410</v>
      </c>
      <c r="C50" s="138"/>
      <c r="D50" s="139">
        <f>SUM(E50:J51)</f>
        <v>0</v>
      </c>
      <c r="E50" s="136"/>
      <c r="F50" s="136"/>
      <c r="G50" s="136"/>
      <c r="H50" s="136"/>
      <c r="I50" s="136"/>
      <c r="J50" s="136"/>
    </row>
    <row r="51" spans="1:10" ht="15.75">
      <c r="A51" s="6" t="s">
        <v>31</v>
      </c>
      <c r="B51" s="138"/>
      <c r="C51" s="138"/>
      <c r="D51" s="139"/>
      <c r="E51" s="136"/>
      <c r="F51" s="136"/>
      <c r="G51" s="136"/>
      <c r="H51" s="136"/>
      <c r="I51" s="136"/>
      <c r="J51" s="136"/>
    </row>
    <row r="52" spans="1:10" ht="15.75">
      <c r="A52" s="6" t="s">
        <v>32</v>
      </c>
      <c r="B52" s="8">
        <v>420</v>
      </c>
      <c r="C52" s="8">
        <v>510</v>
      </c>
      <c r="D52" s="105">
        <f>SUM(E52:J52)</f>
        <v>0</v>
      </c>
      <c r="E52" s="19"/>
      <c r="F52" s="19"/>
      <c r="G52" s="19"/>
      <c r="H52" s="19"/>
      <c r="I52" s="19"/>
      <c r="J52" s="19"/>
    </row>
    <row r="53" spans="1:10" ht="15.75">
      <c r="A53" s="10" t="s">
        <v>33</v>
      </c>
      <c r="B53" s="14">
        <v>500</v>
      </c>
      <c r="C53" s="14" t="s">
        <v>16</v>
      </c>
      <c r="D53" s="105">
        <f>SUM(E53:J53)</f>
        <v>0</v>
      </c>
      <c r="E53" s="105">
        <v>0</v>
      </c>
      <c r="F53" s="105"/>
      <c r="G53" s="105"/>
      <c r="H53" s="105"/>
      <c r="I53" s="105">
        <v>0</v>
      </c>
      <c r="J53" s="105"/>
    </row>
    <row r="54" spans="1:10" ht="15.75">
      <c r="A54" s="10" t="s">
        <v>34</v>
      </c>
      <c r="B54" s="14">
        <v>600</v>
      </c>
      <c r="C54" s="14" t="s">
        <v>16</v>
      </c>
      <c r="D54" s="105">
        <f>I54</f>
        <v>0</v>
      </c>
      <c r="E54" s="105">
        <v>0</v>
      </c>
      <c r="F54" s="105">
        <f>F53+F11-F22</f>
        <v>0</v>
      </c>
      <c r="G54" s="105">
        <f>G53+G11-G22</f>
        <v>0</v>
      </c>
      <c r="H54" s="105">
        <f>H53+H11-H22</f>
        <v>0</v>
      </c>
      <c r="I54" s="105">
        <v>0</v>
      </c>
      <c r="J54" s="105">
        <f>J53+J11-J22</f>
        <v>0</v>
      </c>
    </row>
    <row r="55" spans="1:4" ht="15.75">
      <c r="A55" s="3"/>
      <c r="D55" s="21"/>
    </row>
    <row r="56" ht="15.75">
      <c r="E56" s="21"/>
    </row>
  </sheetData>
  <sheetProtection/>
  <mergeCells count="50">
    <mergeCell ref="A2:J2"/>
    <mergeCell ref="A3:J3"/>
    <mergeCell ref="A4:J4"/>
    <mergeCell ref="A6:A9"/>
    <mergeCell ref="B6:B9"/>
    <mergeCell ref="C6:C9"/>
    <mergeCell ref="D6:J6"/>
    <mergeCell ref="D7:D9"/>
    <mergeCell ref="E7:J7"/>
    <mergeCell ref="E8:E9"/>
    <mergeCell ref="F8:F9"/>
    <mergeCell ref="G8:G9"/>
    <mergeCell ref="H8:H9"/>
    <mergeCell ref="I8:J8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</mergeCells>
  <hyperlinks>
    <hyperlink ref="F8" r:id="rId1" display="consultantplus://offline/ref=86917ECF3CF55048D59C3DD0DE0FEE86AF75495BACB947171E666B5CBB1FB35EA287A7846FD5ND20E"/>
  </hyperlinks>
  <printOptions/>
  <pageMargins left="0.1968503937007874" right="0.1968503937007874" top="0.3937007874015748" bottom="0.1968503937007874" header="0.5118110236220472" footer="0.5118110236220472"/>
  <pageSetup fitToHeight="0" fitToWidth="1" horizontalDpi="600" verticalDpi="600" orientation="portrait" paperSize="9" scale="54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44.375" style="2" customWidth="1"/>
    <col min="2" max="2" width="9.125" style="2" customWidth="1"/>
    <col min="3" max="3" width="93.25390625" style="2" customWidth="1"/>
    <col min="4" max="4" width="14.75390625" style="2" customWidth="1"/>
    <col min="5" max="6" width="16.75390625" style="2" customWidth="1"/>
    <col min="7" max="7" width="14.75390625" style="2" customWidth="1"/>
    <col min="8" max="9" width="16.75390625" style="2" customWidth="1"/>
    <col min="10" max="10" width="14.75390625" style="2" customWidth="1"/>
    <col min="11" max="12" width="16.75390625" style="2" customWidth="1"/>
    <col min="13" max="16384" width="9.125" style="2" customWidth="1"/>
  </cols>
  <sheetData>
    <row r="2" spans="1:12" ht="15.75">
      <c r="A2" s="146" t="s">
        <v>218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5.75">
      <c r="A3" s="146" t="s">
        <v>219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5.75">
      <c r="A4" s="146" t="s">
        <v>410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ht="16.5" thickBot="1"/>
    <row r="6" spans="1:3" ht="32.25" thickBot="1">
      <c r="A6" s="47" t="s">
        <v>0</v>
      </c>
      <c r="B6" s="48" t="s">
        <v>5</v>
      </c>
      <c r="C6" s="48" t="s">
        <v>215</v>
      </c>
    </row>
    <row r="7" spans="1:3" ht="16.5" thickBot="1">
      <c r="A7" s="49">
        <v>1</v>
      </c>
      <c r="B7" s="50">
        <v>2</v>
      </c>
      <c r="C7" s="50">
        <v>3</v>
      </c>
    </row>
    <row r="8" spans="1:3" ht="16.5" thickBot="1">
      <c r="A8" s="51" t="s">
        <v>33</v>
      </c>
      <c r="B8" s="50">
        <v>10</v>
      </c>
      <c r="C8" s="66"/>
    </row>
    <row r="9" spans="1:3" ht="16.5" thickBot="1">
      <c r="A9" s="51" t="s">
        <v>34</v>
      </c>
      <c r="B9" s="50">
        <v>20</v>
      </c>
      <c r="C9" s="66">
        <f>C8-C13</f>
        <v>0</v>
      </c>
    </row>
    <row r="10" spans="1:3" ht="16.5" thickBot="1">
      <c r="A10" s="51" t="s">
        <v>216</v>
      </c>
      <c r="B10" s="50">
        <v>30</v>
      </c>
      <c r="C10" s="66"/>
    </row>
    <row r="11" spans="1:3" ht="16.5" thickBot="1">
      <c r="A11" s="52"/>
      <c r="B11" s="53"/>
      <c r="C11" s="67"/>
    </row>
    <row r="12" spans="1:3" ht="16.5" thickBot="1">
      <c r="A12" s="51" t="s">
        <v>217</v>
      </c>
      <c r="B12" s="50">
        <v>40</v>
      </c>
      <c r="C12" s="66"/>
    </row>
    <row r="13" spans="1:3" ht="16.5" thickBot="1">
      <c r="A13" s="52"/>
      <c r="B13" s="53"/>
      <c r="C13" s="66"/>
    </row>
    <row r="18" spans="1:6" ht="16.5">
      <c r="A18" s="145" t="s">
        <v>371</v>
      </c>
      <c r="B18" s="145"/>
      <c r="C18" s="145"/>
      <c r="D18" s="145"/>
      <c r="E18" s="145"/>
      <c r="F18" s="145"/>
    </row>
    <row r="19" ht="16.5">
      <c r="A19" s="15" t="s">
        <v>143</v>
      </c>
    </row>
    <row r="20" ht="16.5">
      <c r="A20" s="15"/>
    </row>
    <row r="21" spans="1:6" ht="16.5">
      <c r="A21" s="145" t="s">
        <v>368</v>
      </c>
      <c r="B21" s="145"/>
      <c r="C21" s="145"/>
      <c r="D21" s="145"/>
      <c r="E21" s="145"/>
      <c r="F21" s="145"/>
    </row>
    <row r="22" spans="1:6" ht="16.5">
      <c r="A22" s="145" t="s">
        <v>149</v>
      </c>
      <c r="B22" s="145"/>
      <c r="C22" s="145"/>
      <c r="D22" s="145"/>
      <c r="E22" s="145"/>
      <c r="F22" s="145"/>
    </row>
    <row r="23" ht="16.5">
      <c r="A23" s="15"/>
    </row>
    <row r="24" spans="1:6" ht="16.5">
      <c r="A24" s="145" t="s">
        <v>369</v>
      </c>
      <c r="B24" s="145"/>
      <c r="C24" s="145"/>
      <c r="D24" s="145"/>
      <c r="E24" s="145"/>
      <c r="F24" s="145"/>
    </row>
    <row r="25" spans="1:6" ht="16.5">
      <c r="A25" s="145" t="s">
        <v>144</v>
      </c>
      <c r="B25" s="145"/>
      <c r="C25" s="145"/>
      <c r="D25" s="145"/>
      <c r="E25" s="145"/>
      <c r="F25" s="145"/>
    </row>
    <row r="26" ht="16.5">
      <c r="A26" s="15"/>
    </row>
    <row r="27" spans="1:2" ht="16.5">
      <c r="A27" s="15" t="s">
        <v>372</v>
      </c>
      <c r="B27" s="13"/>
    </row>
    <row r="28" ht="16.5">
      <c r="A28" s="15"/>
    </row>
    <row r="29" ht="16.5">
      <c r="A29" s="15" t="s">
        <v>411</v>
      </c>
    </row>
  </sheetData>
  <sheetProtection/>
  <mergeCells count="8">
    <mergeCell ref="A18:F18"/>
    <mergeCell ref="A21:F21"/>
    <mergeCell ref="A22:F22"/>
    <mergeCell ref="A24:F24"/>
    <mergeCell ref="A25:F25"/>
    <mergeCell ref="A2:L2"/>
    <mergeCell ref="A3:L3"/>
    <mergeCell ref="A4:L4"/>
  </mergeCells>
  <printOptions/>
  <pageMargins left="0.5118110236220472" right="0.2755905511811024" top="0.984251968503937" bottom="0.629921259842519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5"/>
  <sheetViews>
    <sheetView zoomScale="80" zoomScaleNormal="80" zoomScalePageLayoutView="0" workbookViewId="0" topLeftCell="A139">
      <selection activeCell="G58" sqref="G58"/>
    </sheetView>
  </sheetViews>
  <sheetFormatPr defaultColWidth="9.00390625" defaultRowHeight="12.75"/>
  <cols>
    <col min="1" max="1" width="8.25390625" style="60" customWidth="1"/>
    <col min="2" max="2" width="6.875" style="60" customWidth="1"/>
    <col min="3" max="3" width="24.625" style="60" customWidth="1"/>
    <col min="4" max="4" width="16.125" style="60" customWidth="1"/>
    <col min="5" max="5" width="14.625" style="60" customWidth="1"/>
    <col min="6" max="6" width="15.00390625" style="60" customWidth="1"/>
    <col min="7" max="8" width="13.75390625" style="60" customWidth="1"/>
    <col min="9" max="9" width="15.25390625" style="60" customWidth="1"/>
    <col min="10" max="11" width="15.75390625" style="60" customWidth="1"/>
    <col min="12" max="16384" width="9.125" style="60" customWidth="1"/>
  </cols>
  <sheetData>
    <row r="2" spans="6:13" ht="12.75">
      <c r="F2" s="61"/>
      <c r="G2" s="61"/>
      <c r="H2" s="61" t="s">
        <v>190</v>
      </c>
      <c r="I2" s="61"/>
      <c r="J2" s="61"/>
      <c r="M2" s="61"/>
    </row>
    <row r="3" spans="6:13" ht="12.75">
      <c r="F3" s="61"/>
      <c r="G3" s="61"/>
      <c r="H3" s="61" t="s">
        <v>191</v>
      </c>
      <c r="I3" s="61"/>
      <c r="J3" s="61"/>
      <c r="M3" s="61"/>
    </row>
    <row r="4" spans="6:13" ht="12.75">
      <c r="F4" s="61"/>
      <c r="G4" s="61"/>
      <c r="H4" s="61" t="s">
        <v>192</v>
      </c>
      <c r="I4" s="61"/>
      <c r="J4" s="61"/>
      <c r="M4" s="61"/>
    </row>
    <row r="5" spans="6:13" ht="12.75">
      <c r="F5" s="61"/>
      <c r="G5" s="61"/>
      <c r="H5" s="61" t="s">
        <v>193</v>
      </c>
      <c r="I5" s="61"/>
      <c r="J5" s="61"/>
      <c r="M5" s="61"/>
    </row>
    <row r="6" spans="6:13" ht="12.75">
      <c r="F6" s="61"/>
      <c r="G6" s="61"/>
      <c r="H6" s="61" t="s">
        <v>194</v>
      </c>
      <c r="I6" s="61"/>
      <c r="J6" s="61"/>
      <c r="M6" s="61"/>
    </row>
    <row r="7" spans="2:8" ht="12.75">
      <c r="B7" s="61"/>
      <c r="C7" s="61"/>
      <c r="D7" s="61"/>
      <c r="E7" s="61"/>
      <c r="F7" s="61"/>
      <c r="G7" s="61"/>
      <c r="H7" s="61" t="s">
        <v>310</v>
      </c>
    </row>
    <row r="8" spans="2:7" ht="12.75">
      <c r="B8" s="61"/>
      <c r="C8" s="61"/>
      <c r="D8" s="61"/>
      <c r="E8" s="61"/>
      <c r="F8" s="61"/>
      <c r="G8" s="61"/>
    </row>
    <row r="9" spans="1:9" ht="13.5" customHeight="1">
      <c r="A9" s="150" t="s">
        <v>195</v>
      </c>
      <c r="B9" s="150"/>
      <c r="C9" s="150"/>
      <c r="D9" s="150"/>
      <c r="E9" s="150"/>
      <c r="F9" s="150"/>
      <c r="G9" s="150"/>
      <c r="H9" s="150"/>
      <c r="I9" s="150"/>
    </row>
    <row r="10" spans="1:9" ht="13.5" customHeight="1">
      <c r="A10" s="150" t="s">
        <v>196</v>
      </c>
      <c r="B10" s="150"/>
      <c r="C10" s="150"/>
      <c r="D10" s="150"/>
      <c r="E10" s="150"/>
      <c r="F10" s="150"/>
      <c r="G10" s="150"/>
      <c r="H10" s="150"/>
      <c r="I10" s="150"/>
    </row>
    <row r="11" spans="1:9" ht="13.5" customHeight="1">
      <c r="A11" s="150" t="s">
        <v>194</v>
      </c>
      <c r="B11" s="150"/>
      <c r="C11" s="150"/>
      <c r="D11" s="150"/>
      <c r="E11" s="150"/>
      <c r="F11" s="150"/>
      <c r="G11" s="150"/>
      <c r="H11" s="150"/>
      <c r="I11" s="150"/>
    </row>
    <row r="12" ht="12.75">
      <c r="A12" s="69"/>
    </row>
    <row r="13" spans="1:9" ht="19.5" customHeight="1">
      <c r="A13" s="150" t="s">
        <v>197</v>
      </c>
      <c r="B13" s="150"/>
      <c r="C13" s="150"/>
      <c r="D13" s="150"/>
      <c r="E13" s="150"/>
      <c r="F13" s="150"/>
      <c r="G13" s="150"/>
      <c r="H13" s="150"/>
      <c r="I13" s="150"/>
    </row>
    <row r="14" ht="19.5" customHeight="1">
      <c r="A14" s="69"/>
    </row>
    <row r="15" spans="1:9" ht="19.5" customHeight="1">
      <c r="A15" s="61" t="s">
        <v>345</v>
      </c>
      <c r="B15" s="61"/>
      <c r="C15" s="61"/>
      <c r="D15" s="61"/>
      <c r="E15" s="61"/>
      <c r="F15" s="61"/>
      <c r="G15" s="61"/>
      <c r="H15" s="61"/>
      <c r="I15" s="61"/>
    </row>
    <row r="16" spans="1:10" ht="19.5" customHeight="1">
      <c r="A16" s="150" t="s">
        <v>311</v>
      </c>
      <c r="B16" s="137"/>
      <c r="C16" s="150"/>
      <c r="D16" s="150"/>
      <c r="E16" s="150"/>
      <c r="F16" s="150"/>
      <c r="G16" s="150"/>
      <c r="H16" s="150"/>
      <c r="I16" s="150"/>
      <c r="J16" s="150"/>
    </row>
    <row r="17" spans="1:5" ht="19.5" customHeight="1">
      <c r="A17" s="69"/>
      <c r="E17" s="60">
        <v>36921997</v>
      </c>
    </row>
    <row r="18" spans="1:10" ht="19.5" customHeight="1">
      <c r="A18" s="150" t="s">
        <v>198</v>
      </c>
      <c r="B18" s="150"/>
      <c r="C18" s="150"/>
      <c r="D18" s="150"/>
      <c r="E18" s="150"/>
      <c r="F18" s="150"/>
      <c r="G18" s="150"/>
      <c r="H18" s="150"/>
      <c r="I18" s="150"/>
      <c r="J18" s="150"/>
    </row>
    <row r="19" ht="19.5" customHeight="1" thickBot="1">
      <c r="A19" s="69"/>
    </row>
    <row r="20" spans="2:11" ht="39" customHeight="1" thickBot="1">
      <c r="B20" s="147" t="s">
        <v>199</v>
      </c>
      <c r="C20" s="147" t="s">
        <v>200</v>
      </c>
      <c r="D20" s="147" t="s">
        <v>201</v>
      </c>
      <c r="E20" s="151" t="s">
        <v>202</v>
      </c>
      <c r="F20" s="152"/>
      <c r="G20" s="152"/>
      <c r="H20" s="153"/>
      <c r="I20" s="147" t="s">
        <v>314</v>
      </c>
      <c r="J20" s="147" t="s">
        <v>203</v>
      </c>
      <c r="K20" s="147" t="s">
        <v>220</v>
      </c>
    </row>
    <row r="21" spans="2:11" ht="13.5" thickBot="1">
      <c r="B21" s="148"/>
      <c r="C21" s="148"/>
      <c r="D21" s="148"/>
      <c r="E21" s="147" t="s">
        <v>8</v>
      </c>
      <c r="F21" s="151" t="s">
        <v>2</v>
      </c>
      <c r="G21" s="152"/>
      <c r="H21" s="153"/>
      <c r="I21" s="148"/>
      <c r="J21" s="148"/>
      <c r="K21" s="148"/>
    </row>
    <row r="22" spans="2:11" ht="39" thickBot="1">
      <c r="B22" s="149"/>
      <c r="C22" s="149"/>
      <c r="D22" s="149"/>
      <c r="E22" s="149"/>
      <c r="F22" s="72" t="s">
        <v>204</v>
      </c>
      <c r="G22" s="72" t="s">
        <v>205</v>
      </c>
      <c r="H22" s="72" t="s">
        <v>206</v>
      </c>
      <c r="I22" s="149"/>
      <c r="J22" s="149"/>
      <c r="K22" s="149"/>
    </row>
    <row r="23" spans="2:11" ht="13.5" thickBot="1">
      <c r="B23" s="71">
        <v>1</v>
      </c>
      <c r="C23" s="72">
        <v>2</v>
      </c>
      <c r="D23" s="72">
        <v>3</v>
      </c>
      <c r="E23" s="72">
        <v>4</v>
      </c>
      <c r="F23" s="72">
        <v>5</v>
      </c>
      <c r="G23" s="72">
        <v>6</v>
      </c>
      <c r="H23" s="72">
        <v>7</v>
      </c>
      <c r="I23" s="72">
        <v>8</v>
      </c>
      <c r="J23" s="72">
        <v>9</v>
      </c>
      <c r="K23" s="72">
        <v>10</v>
      </c>
    </row>
    <row r="24" spans="2:11" ht="24.75" customHeight="1" thickBot="1">
      <c r="B24" s="71">
        <v>1</v>
      </c>
      <c r="C24" s="72" t="s">
        <v>312</v>
      </c>
      <c r="D24" s="72">
        <v>68</v>
      </c>
      <c r="E24" s="73">
        <f>F24+G24+H24</f>
        <v>24933.949999999997</v>
      </c>
      <c r="F24" s="87">
        <v>20817.76</v>
      </c>
      <c r="G24" s="73">
        <v>106.86</v>
      </c>
      <c r="H24" s="73">
        <v>4009.33</v>
      </c>
      <c r="I24" s="73"/>
      <c r="J24" s="73">
        <f>E24*15%</f>
        <v>3740.0924999999993</v>
      </c>
      <c r="K24" s="73">
        <f>((E24+J24)*D24)*12</f>
        <v>23398018.679999996</v>
      </c>
    </row>
    <row r="25" spans="2:11" ht="24.75" customHeight="1" thickBot="1">
      <c r="B25" s="71">
        <v>2</v>
      </c>
      <c r="C25" s="72" t="s">
        <v>313</v>
      </c>
      <c r="D25" s="72">
        <v>6</v>
      </c>
      <c r="E25" s="73">
        <f>F25+H25+G25+I25</f>
        <v>50939</v>
      </c>
      <c r="F25" s="87">
        <v>28650</v>
      </c>
      <c r="G25" s="73">
        <v>9008.13</v>
      </c>
      <c r="H25" s="73">
        <v>13280.87</v>
      </c>
      <c r="I25" s="73"/>
      <c r="J25" s="73">
        <f>(E25)*15%</f>
        <v>7640.849999999999</v>
      </c>
      <c r="K25" s="73">
        <f>((E25+J25)*D25)*12</f>
        <v>4217749.199999999</v>
      </c>
    </row>
    <row r="26" spans="2:11" ht="24.75" customHeight="1" thickBot="1">
      <c r="B26" s="71">
        <v>3</v>
      </c>
      <c r="C26" s="72" t="s">
        <v>315</v>
      </c>
      <c r="D26" s="72">
        <v>5.5</v>
      </c>
      <c r="E26" s="73">
        <f>F26+H26+G26+I26</f>
        <v>12780.18</v>
      </c>
      <c r="F26" s="87">
        <v>5809.09</v>
      </c>
      <c r="G26" s="73">
        <v>2252.18</v>
      </c>
      <c r="H26" s="73">
        <v>4718.91</v>
      </c>
      <c r="I26" s="73"/>
      <c r="J26" s="73">
        <f>(E26)*15%</f>
        <v>1917.027</v>
      </c>
      <c r="K26" s="73">
        <f>((E26+J26)*D26)*12</f>
        <v>970015.662</v>
      </c>
    </row>
    <row r="27" spans="2:11" ht="24.75" customHeight="1" thickBot="1">
      <c r="B27" s="71">
        <v>4</v>
      </c>
      <c r="C27" s="72" t="s">
        <v>316</v>
      </c>
      <c r="D27" s="72">
        <v>13.5</v>
      </c>
      <c r="E27" s="73">
        <f>F27+H27+G27+I27</f>
        <v>10014.89</v>
      </c>
      <c r="F27" s="87">
        <v>3950</v>
      </c>
      <c r="G27" s="73">
        <v>2449</v>
      </c>
      <c r="H27" s="73">
        <v>3615.89</v>
      </c>
      <c r="I27" s="73"/>
      <c r="J27" s="73">
        <f>(E27)*15%</f>
        <v>1502.2334999999998</v>
      </c>
      <c r="K27" s="73">
        <f>((E27+J27)*D27)*12</f>
        <v>1865774.007</v>
      </c>
    </row>
    <row r="28" spans="2:11" ht="13.5" thickBot="1">
      <c r="B28" s="154" t="s">
        <v>207</v>
      </c>
      <c r="C28" s="155"/>
      <c r="D28" s="74" t="s">
        <v>208</v>
      </c>
      <c r="E28" s="74"/>
      <c r="F28" s="74" t="s">
        <v>208</v>
      </c>
      <c r="G28" s="74" t="s">
        <v>208</v>
      </c>
      <c r="H28" s="74" t="s">
        <v>208</v>
      </c>
      <c r="I28" s="75" t="s">
        <v>208</v>
      </c>
      <c r="J28" s="74" t="s">
        <v>208</v>
      </c>
      <c r="K28" s="86">
        <f>SUM(K24:K27)</f>
        <v>30451557.548999995</v>
      </c>
    </row>
    <row r="29" spans="2:11" ht="12.75">
      <c r="B29" s="76"/>
      <c r="C29" s="76"/>
      <c r="D29" s="77"/>
      <c r="E29" s="77"/>
      <c r="F29" s="77"/>
      <c r="G29" s="77"/>
      <c r="H29" s="77"/>
      <c r="I29" s="78"/>
      <c r="J29" s="77"/>
      <c r="K29" s="77"/>
    </row>
    <row r="31" spans="3:8" ht="12.75">
      <c r="C31" s="150" t="s">
        <v>209</v>
      </c>
      <c r="D31" s="150"/>
      <c r="E31" s="150"/>
      <c r="F31" s="150"/>
      <c r="G31" s="150"/>
      <c r="H31" s="150"/>
    </row>
    <row r="32" spans="3:8" ht="12.75">
      <c r="C32" s="150" t="s">
        <v>210</v>
      </c>
      <c r="D32" s="150"/>
      <c r="E32" s="150"/>
      <c r="F32" s="150"/>
      <c r="G32" s="150"/>
      <c r="H32" s="150"/>
    </row>
    <row r="33" spans="3:8" ht="12.75">
      <c r="C33" s="68"/>
      <c r="D33" s="68"/>
      <c r="E33" s="68"/>
      <c r="F33" s="68"/>
      <c r="G33" s="68"/>
      <c r="H33" s="68"/>
    </row>
    <row r="35" ht="13.5" thickBot="1"/>
    <row r="36" spans="2:7" ht="51.75" thickBot="1">
      <c r="B36" s="79" t="s">
        <v>199</v>
      </c>
      <c r="C36" s="70" t="s">
        <v>211</v>
      </c>
      <c r="D36" s="70" t="s">
        <v>212</v>
      </c>
      <c r="E36" s="70" t="s">
        <v>213</v>
      </c>
      <c r="F36" s="70" t="s">
        <v>214</v>
      </c>
      <c r="G36" s="70" t="s">
        <v>294</v>
      </c>
    </row>
    <row r="37" spans="2:7" ht="13.5" thickBot="1">
      <c r="B37" s="71">
        <v>1</v>
      </c>
      <c r="C37" s="72">
        <v>2</v>
      </c>
      <c r="D37" s="72">
        <v>3</v>
      </c>
      <c r="E37" s="72">
        <v>4</v>
      </c>
      <c r="F37" s="72">
        <v>5</v>
      </c>
      <c r="G37" s="72">
        <v>6</v>
      </c>
    </row>
    <row r="38" spans="2:7" ht="13.5" thickBot="1">
      <c r="B38" s="71"/>
      <c r="C38" s="72"/>
      <c r="D38" s="72"/>
      <c r="E38" s="72"/>
      <c r="F38" s="72"/>
      <c r="G38" s="72"/>
    </row>
    <row r="39" spans="2:7" ht="13.5" thickBot="1">
      <c r="B39" s="71"/>
      <c r="C39" s="72"/>
      <c r="D39" s="72"/>
      <c r="E39" s="72"/>
      <c r="F39" s="72"/>
      <c r="G39" s="72"/>
    </row>
    <row r="40" spans="2:7" ht="13.5" thickBot="1">
      <c r="B40" s="71"/>
      <c r="C40" s="80" t="s">
        <v>207</v>
      </c>
      <c r="D40" s="72" t="s">
        <v>208</v>
      </c>
      <c r="E40" s="72" t="s">
        <v>208</v>
      </c>
      <c r="F40" s="72" t="s">
        <v>208</v>
      </c>
      <c r="G40" s="72"/>
    </row>
    <row r="42" spans="3:9" ht="12.75">
      <c r="C42" s="150" t="s">
        <v>221</v>
      </c>
      <c r="D42" s="150"/>
      <c r="E42" s="150"/>
      <c r="F42" s="150"/>
      <c r="G42" s="150"/>
      <c r="H42" s="150"/>
      <c r="I42" s="150"/>
    </row>
    <row r="43" spans="3:9" ht="12.75">
      <c r="C43" s="150" t="s">
        <v>222</v>
      </c>
      <c r="D43" s="150"/>
      <c r="E43" s="150"/>
      <c r="F43" s="150"/>
      <c r="G43" s="150"/>
      <c r="H43" s="150"/>
      <c r="I43" s="150"/>
    </row>
    <row r="45" ht="13.5" thickBot="1"/>
    <row r="46" spans="2:7" ht="51.75" thickBot="1">
      <c r="B46" s="79" t="s">
        <v>199</v>
      </c>
      <c r="C46" s="70" t="s">
        <v>211</v>
      </c>
      <c r="D46" s="70" t="s">
        <v>223</v>
      </c>
      <c r="E46" s="70" t="s">
        <v>224</v>
      </c>
      <c r="F46" s="70" t="s">
        <v>225</v>
      </c>
      <c r="G46" s="70" t="s">
        <v>294</v>
      </c>
    </row>
    <row r="47" spans="2:7" ht="13.5" thickBot="1">
      <c r="B47" s="71">
        <v>1</v>
      </c>
      <c r="C47" s="72">
        <v>2</v>
      </c>
      <c r="D47" s="72">
        <v>3</v>
      </c>
      <c r="E47" s="72">
        <v>4</v>
      </c>
      <c r="F47" s="72">
        <v>5</v>
      </c>
      <c r="G47" s="72">
        <v>6</v>
      </c>
    </row>
    <row r="48" spans="2:7" ht="26.25" thickBot="1">
      <c r="B48" s="71"/>
      <c r="C48" s="72" t="s">
        <v>317</v>
      </c>
      <c r="D48" s="72">
        <v>5</v>
      </c>
      <c r="E48" s="72">
        <v>12</v>
      </c>
      <c r="F48" s="73">
        <v>57.5</v>
      </c>
      <c r="G48" s="73">
        <f>D48*E48*F48</f>
        <v>3450</v>
      </c>
    </row>
    <row r="49" spans="2:7" ht="13.5" thickBot="1">
      <c r="B49" s="71"/>
      <c r="C49" s="72"/>
      <c r="D49" s="72"/>
      <c r="E49" s="72"/>
      <c r="F49" s="72"/>
      <c r="G49" s="73"/>
    </row>
    <row r="50" spans="2:7" ht="13.5" thickBot="1">
      <c r="B50" s="71"/>
      <c r="C50" s="80" t="s">
        <v>207</v>
      </c>
      <c r="D50" s="72" t="s">
        <v>208</v>
      </c>
      <c r="E50" s="72" t="s">
        <v>208</v>
      </c>
      <c r="F50" s="72" t="s">
        <v>208</v>
      </c>
      <c r="G50" s="73">
        <f>SUM(G48:G49)</f>
        <v>3450</v>
      </c>
    </row>
    <row r="53" spans="3:9" ht="28.5" customHeight="1">
      <c r="C53" s="156" t="s">
        <v>335</v>
      </c>
      <c r="D53" s="156"/>
      <c r="E53" s="156"/>
      <c r="F53" s="156"/>
      <c r="G53" s="156"/>
      <c r="H53" s="156"/>
      <c r="I53" s="156"/>
    </row>
    <row r="55" ht="13.5" thickBot="1"/>
    <row r="56" spans="2:5" ht="51">
      <c r="B56" s="89" t="s">
        <v>199</v>
      </c>
      <c r="C56" s="91" t="s">
        <v>226</v>
      </c>
      <c r="D56" s="91" t="s">
        <v>227</v>
      </c>
      <c r="E56" s="91" t="s">
        <v>228</v>
      </c>
    </row>
    <row r="57" spans="2:5" ht="12.75">
      <c r="B57" s="99">
        <v>1</v>
      </c>
      <c r="C57" s="99">
        <v>2</v>
      </c>
      <c r="D57" s="99">
        <v>3</v>
      </c>
      <c r="E57" s="99">
        <v>4</v>
      </c>
    </row>
    <row r="58" spans="2:5" ht="51">
      <c r="B58" s="99">
        <v>1</v>
      </c>
      <c r="C58" s="102" t="s">
        <v>336</v>
      </c>
      <c r="D58" s="103" t="s">
        <v>344</v>
      </c>
      <c r="E58" s="103">
        <f>SUM(E59)</f>
        <v>6699342.76</v>
      </c>
    </row>
    <row r="59" spans="2:5" ht="12.75">
      <c r="B59" s="99" t="s">
        <v>59</v>
      </c>
      <c r="C59" s="102" t="s">
        <v>337</v>
      </c>
      <c r="D59" s="103">
        <v>30451558</v>
      </c>
      <c r="E59" s="103">
        <v>6699342.76</v>
      </c>
    </row>
    <row r="60" spans="2:5" ht="12.75">
      <c r="B60" s="99" t="s">
        <v>69</v>
      </c>
      <c r="C60" s="102" t="s">
        <v>231</v>
      </c>
      <c r="D60" s="103"/>
      <c r="E60" s="103"/>
    </row>
    <row r="61" spans="2:5" ht="51">
      <c r="B61" s="99" t="s">
        <v>232</v>
      </c>
      <c r="C61" s="102" t="s">
        <v>338</v>
      </c>
      <c r="D61" s="103"/>
      <c r="E61" s="103"/>
    </row>
    <row r="62" spans="2:5" ht="51">
      <c r="B62" s="99">
        <v>2</v>
      </c>
      <c r="C62" s="102" t="s">
        <v>339</v>
      </c>
      <c r="D62" s="103" t="s">
        <v>344</v>
      </c>
      <c r="E62" s="103">
        <f>SUM(E63+E65)</f>
        <v>943998.3</v>
      </c>
    </row>
    <row r="63" spans="2:5" ht="76.5">
      <c r="B63" s="99" t="s">
        <v>75</v>
      </c>
      <c r="C63" s="102" t="s">
        <v>340</v>
      </c>
      <c r="D63" s="103">
        <v>30451558</v>
      </c>
      <c r="E63" s="103">
        <v>883095.18</v>
      </c>
    </row>
    <row r="64" spans="2:5" ht="51">
      <c r="B64" s="99" t="s">
        <v>77</v>
      </c>
      <c r="C64" s="102" t="s">
        <v>236</v>
      </c>
      <c r="D64" s="103"/>
      <c r="E64" s="103"/>
    </row>
    <row r="65" spans="2:5" ht="63.75">
      <c r="B65" s="99" t="s">
        <v>89</v>
      </c>
      <c r="C65" s="102" t="s">
        <v>341</v>
      </c>
      <c r="D65" s="103"/>
      <c r="E65" s="103">
        <v>60903.12</v>
      </c>
    </row>
    <row r="66" spans="2:5" ht="63.75">
      <c r="B66" s="99">
        <v>3</v>
      </c>
      <c r="C66" s="102" t="s">
        <v>342</v>
      </c>
      <c r="D66" s="103">
        <v>30451558</v>
      </c>
      <c r="E66" s="103">
        <v>1553029.46</v>
      </c>
    </row>
    <row r="67" spans="2:5" ht="12.75">
      <c r="B67" s="101"/>
      <c r="C67" s="102" t="s">
        <v>343</v>
      </c>
      <c r="D67" s="103" t="s">
        <v>344</v>
      </c>
      <c r="E67" s="103">
        <f>SUM(E58+E62+E66)</f>
        <v>9196370.52</v>
      </c>
    </row>
    <row r="69" ht="12.75">
      <c r="C69" s="100"/>
    </row>
    <row r="70" ht="12.75">
      <c r="C70" s="100"/>
    </row>
    <row r="72" spans="2:10" ht="12.75">
      <c r="B72" s="150" t="s">
        <v>244</v>
      </c>
      <c r="C72" s="150"/>
      <c r="D72" s="150"/>
      <c r="E72" s="150"/>
      <c r="F72" s="150"/>
      <c r="G72" s="150"/>
      <c r="H72" s="150"/>
      <c r="I72" s="150"/>
      <c r="J72" s="150"/>
    </row>
    <row r="73" spans="2:10" ht="12.75">
      <c r="B73" s="150" t="s">
        <v>245</v>
      </c>
      <c r="C73" s="150"/>
      <c r="D73" s="150"/>
      <c r="E73" s="150"/>
      <c r="F73" s="150"/>
      <c r="G73" s="150"/>
      <c r="H73" s="150"/>
      <c r="I73" s="150"/>
      <c r="J73" s="150"/>
    </row>
    <row r="74" spans="2:10" ht="12.75">
      <c r="B74" s="69"/>
      <c r="C74" s="61"/>
      <c r="D74" s="61"/>
      <c r="E74" s="61"/>
      <c r="F74" s="61"/>
      <c r="G74" s="61"/>
      <c r="H74" s="61"/>
      <c r="I74" s="61"/>
      <c r="J74" s="61"/>
    </row>
    <row r="75" spans="2:10" ht="12.75">
      <c r="B75" s="150" t="s">
        <v>318</v>
      </c>
      <c r="C75" s="150"/>
      <c r="D75" s="150"/>
      <c r="E75" s="150"/>
      <c r="F75" s="150"/>
      <c r="G75" s="150"/>
      <c r="H75" s="150"/>
      <c r="I75" s="150"/>
      <c r="J75" s="150"/>
    </row>
    <row r="76" spans="2:10" ht="12.75">
      <c r="B76" s="150" t="s">
        <v>250</v>
      </c>
      <c r="C76" s="150"/>
      <c r="D76" s="150"/>
      <c r="E76" s="150"/>
      <c r="F76" s="150"/>
      <c r="G76" s="150"/>
      <c r="H76" s="150"/>
      <c r="I76" s="150"/>
      <c r="J76" s="150"/>
    </row>
    <row r="77" ht="13.5" thickBot="1">
      <c r="B77" s="69"/>
    </row>
    <row r="78" spans="2:6" ht="77.25" thickBot="1">
      <c r="B78" s="79" t="s">
        <v>199</v>
      </c>
      <c r="C78" s="70" t="s">
        <v>211</v>
      </c>
      <c r="D78" s="70" t="s">
        <v>246</v>
      </c>
      <c r="E78" s="70" t="s">
        <v>247</v>
      </c>
      <c r="F78" s="70" t="s">
        <v>295</v>
      </c>
    </row>
    <row r="79" spans="2:6" ht="13.5" thickBot="1">
      <c r="B79" s="71">
        <v>1</v>
      </c>
      <c r="C79" s="72">
        <v>2</v>
      </c>
      <c r="D79" s="72">
        <v>3</v>
      </c>
      <c r="E79" s="72">
        <v>4</v>
      </c>
      <c r="F79" s="72">
        <v>5</v>
      </c>
    </row>
    <row r="80" spans="2:6" ht="13.5" thickBot="1">
      <c r="B80" s="71">
        <v>1</v>
      </c>
      <c r="C80" s="72" t="s">
        <v>248</v>
      </c>
      <c r="D80" s="73">
        <v>98179381.5</v>
      </c>
      <c r="E80" s="72">
        <v>1.5</v>
      </c>
      <c r="F80" s="73">
        <f>D80*1.5%</f>
        <v>1472690.7225</v>
      </c>
    </row>
    <row r="81" spans="2:6" ht="13.5" thickBot="1">
      <c r="B81" s="71">
        <v>2</v>
      </c>
      <c r="C81" s="72" t="s">
        <v>249</v>
      </c>
      <c r="D81" s="73">
        <v>34600831.4</v>
      </c>
      <c r="E81" s="72">
        <v>2.2</v>
      </c>
      <c r="F81" s="73">
        <f>D81*2.2%</f>
        <v>761218.2908000001</v>
      </c>
    </row>
    <row r="82" spans="2:6" ht="13.5" thickBot="1">
      <c r="B82" s="71"/>
      <c r="C82" s="80" t="s">
        <v>207</v>
      </c>
      <c r="D82" s="72"/>
      <c r="E82" s="72" t="s">
        <v>208</v>
      </c>
      <c r="F82" s="73">
        <f>F81+F80</f>
        <v>2233909.0132999998</v>
      </c>
    </row>
    <row r="83" spans="2:6" ht="12.75">
      <c r="B83" s="81"/>
      <c r="C83" s="76"/>
      <c r="D83" s="81"/>
      <c r="E83" s="81"/>
      <c r="F83" s="82"/>
    </row>
    <row r="84" spans="2:6" ht="12.75">
      <c r="B84" s="81"/>
      <c r="C84" s="76"/>
      <c r="D84" s="81"/>
      <c r="E84" s="81"/>
      <c r="F84" s="82"/>
    </row>
    <row r="85" spans="2:10" ht="12.75">
      <c r="B85" s="150" t="s">
        <v>244</v>
      </c>
      <c r="C85" s="150"/>
      <c r="D85" s="150"/>
      <c r="E85" s="150"/>
      <c r="F85" s="150"/>
      <c r="G85" s="150"/>
      <c r="H85" s="150"/>
      <c r="I85" s="150"/>
      <c r="J85" s="150"/>
    </row>
    <row r="86" spans="2:10" ht="12.75">
      <c r="B86" s="150" t="s">
        <v>245</v>
      </c>
      <c r="C86" s="150"/>
      <c r="D86" s="150"/>
      <c r="E86" s="150"/>
      <c r="F86" s="150"/>
      <c r="G86" s="150"/>
      <c r="H86" s="150"/>
      <c r="I86" s="150"/>
      <c r="J86" s="150"/>
    </row>
    <row r="87" spans="2:10" ht="12.75">
      <c r="B87" s="69"/>
      <c r="C87" s="61"/>
      <c r="D87" s="61"/>
      <c r="E87" s="61"/>
      <c r="F87" s="61"/>
      <c r="G87" s="61"/>
      <c r="H87" s="61"/>
      <c r="I87" s="61"/>
      <c r="J87" s="61"/>
    </row>
    <row r="88" spans="2:10" ht="12.75">
      <c r="B88" s="150" t="s">
        <v>255</v>
      </c>
      <c r="C88" s="150"/>
      <c r="D88" s="150"/>
      <c r="E88" s="150"/>
      <c r="F88" s="150"/>
      <c r="G88" s="150"/>
      <c r="H88" s="150"/>
      <c r="I88" s="150"/>
      <c r="J88" s="150"/>
    </row>
    <row r="89" spans="2:10" ht="12.75">
      <c r="B89" s="150" t="s">
        <v>256</v>
      </c>
      <c r="C89" s="150"/>
      <c r="D89" s="150"/>
      <c r="E89" s="150"/>
      <c r="F89" s="150"/>
      <c r="G89" s="150"/>
      <c r="H89" s="150"/>
      <c r="I89" s="150"/>
      <c r="J89" s="150"/>
    </row>
    <row r="90" ht="13.5" thickBot="1">
      <c r="B90" s="69"/>
    </row>
    <row r="91" spans="2:6" ht="77.25" thickBot="1">
      <c r="B91" s="79" t="s">
        <v>199</v>
      </c>
      <c r="C91" s="70" t="s">
        <v>211</v>
      </c>
      <c r="D91" s="70" t="s">
        <v>246</v>
      </c>
      <c r="E91" s="70" t="s">
        <v>247</v>
      </c>
      <c r="F91" s="70" t="s">
        <v>295</v>
      </c>
    </row>
    <row r="92" spans="2:6" ht="13.5" thickBot="1">
      <c r="B92" s="71">
        <v>1</v>
      </c>
      <c r="C92" s="72">
        <v>2</v>
      </c>
      <c r="D92" s="72">
        <v>3</v>
      </c>
      <c r="E92" s="72">
        <v>4</v>
      </c>
      <c r="F92" s="72">
        <v>5</v>
      </c>
    </row>
    <row r="93" spans="2:6" ht="13.5" thickBot="1">
      <c r="B93" s="71"/>
      <c r="C93" s="72"/>
      <c r="D93" s="72"/>
      <c r="E93" s="72"/>
      <c r="F93" s="73"/>
    </row>
    <row r="94" spans="2:6" ht="13.5" thickBot="1">
      <c r="B94" s="71"/>
      <c r="C94" s="72"/>
      <c r="D94" s="72"/>
      <c r="E94" s="72"/>
      <c r="F94" s="73"/>
    </row>
    <row r="95" spans="2:6" ht="13.5" thickBot="1">
      <c r="B95" s="71"/>
      <c r="C95" s="80" t="s">
        <v>207</v>
      </c>
      <c r="D95" s="72"/>
      <c r="E95" s="72" t="s">
        <v>208</v>
      </c>
      <c r="F95" s="73">
        <f>F94+F93</f>
        <v>0</v>
      </c>
    </row>
    <row r="97" spans="2:10" ht="12.75">
      <c r="B97" s="150" t="s">
        <v>251</v>
      </c>
      <c r="C97" s="150"/>
      <c r="D97" s="150"/>
      <c r="E97" s="150"/>
      <c r="F97" s="150"/>
      <c r="G97" s="150"/>
      <c r="H97" s="150"/>
      <c r="I97" s="150"/>
      <c r="J97" s="150"/>
    </row>
    <row r="98" spans="2:10" ht="12.75">
      <c r="B98" s="150" t="s">
        <v>252</v>
      </c>
      <c r="C98" s="150"/>
      <c r="D98" s="150"/>
      <c r="E98" s="150"/>
      <c r="F98" s="150"/>
      <c r="G98" s="150"/>
      <c r="H98" s="150"/>
      <c r="I98" s="150"/>
      <c r="J98" s="150"/>
    </row>
    <row r="99" ht="12.75">
      <c r="B99" s="69"/>
    </row>
    <row r="100" spans="2:10" ht="12.75">
      <c r="B100" s="150" t="s">
        <v>255</v>
      </c>
      <c r="C100" s="150"/>
      <c r="D100" s="150"/>
      <c r="E100" s="150"/>
      <c r="F100" s="150"/>
      <c r="G100" s="150"/>
      <c r="H100" s="150"/>
      <c r="I100" s="150"/>
      <c r="J100" s="150"/>
    </row>
    <row r="101" spans="2:10" ht="13.5" thickBot="1">
      <c r="B101" s="150" t="s">
        <v>256</v>
      </c>
      <c r="C101" s="150"/>
      <c r="D101" s="150"/>
      <c r="E101" s="150"/>
      <c r="F101" s="150"/>
      <c r="G101" s="150"/>
      <c r="H101" s="150"/>
      <c r="I101" s="150"/>
      <c r="J101" s="150"/>
    </row>
    <row r="102" spans="2:6" ht="39" thickBot="1">
      <c r="B102" s="79" t="s">
        <v>199</v>
      </c>
      <c r="C102" s="70" t="s">
        <v>0</v>
      </c>
      <c r="D102" s="70" t="s">
        <v>253</v>
      </c>
      <c r="E102" s="70" t="s">
        <v>254</v>
      </c>
      <c r="F102" s="70" t="s">
        <v>296</v>
      </c>
    </row>
    <row r="103" spans="2:6" ht="13.5" thickBot="1">
      <c r="B103" s="71">
        <v>1</v>
      </c>
      <c r="C103" s="72">
        <v>2</v>
      </c>
      <c r="D103" s="72">
        <v>3</v>
      </c>
      <c r="E103" s="72">
        <v>4</v>
      </c>
      <c r="F103" s="72">
        <v>5</v>
      </c>
    </row>
    <row r="104" spans="2:6" ht="13.5" thickBot="1">
      <c r="B104" s="71"/>
      <c r="C104" s="72"/>
      <c r="D104" s="72"/>
      <c r="E104" s="72"/>
      <c r="F104" s="72"/>
    </row>
    <row r="105" spans="2:6" ht="13.5" thickBot="1">
      <c r="B105" s="71"/>
      <c r="C105" s="80" t="s">
        <v>207</v>
      </c>
      <c r="D105" s="72" t="s">
        <v>208</v>
      </c>
      <c r="E105" s="72" t="s">
        <v>208</v>
      </c>
      <c r="F105" s="72"/>
    </row>
    <row r="106" spans="2:6" ht="12.75">
      <c r="B106" s="81"/>
      <c r="C106" s="76"/>
      <c r="D106" s="81"/>
      <c r="E106" s="81"/>
      <c r="F106" s="81"/>
    </row>
    <row r="107" spans="1:8" ht="12.75">
      <c r="A107" s="150" t="s">
        <v>257</v>
      </c>
      <c r="B107" s="150"/>
      <c r="C107" s="150"/>
      <c r="D107" s="150"/>
      <c r="E107" s="150"/>
      <c r="F107" s="150"/>
      <c r="G107" s="150"/>
      <c r="H107" s="150"/>
    </row>
    <row r="108" ht="12.75">
      <c r="A108" s="69"/>
    </row>
    <row r="109" spans="1:8" ht="12.75">
      <c r="A109" s="150" t="s">
        <v>319</v>
      </c>
      <c r="B109" s="150"/>
      <c r="C109" s="150"/>
      <c r="D109" s="150"/>
      <c r="E109" s="150"/>
      <c r="F109" s="150"/>
      <c r="G109" s="150"/>
      <c r="H109" s="150"/>
    </row>
    <row r="110" spans="1:8" ht="12.75">
      <c r="A110" s="150" t="s">
        <v>284</v>
      </c>
      <c r="B110" s="150"/>
      <c r="C110" s="150"/>
      <c r="D110" s="150"/>
      <c r="E110" s="150"/>
      <c r="F110" s="150"/>
      <c r="G110" s="150"/>
      <c r="H110" s="150"/>
    </row>
    <row r="111" ht="12.75">
      <c r="A111" s="69"/>
    </row>
    <row r="112" spans="1:8" ht="12.75">
      <c r="A112" s="150" t="s">
        <v>258</v>
      </c>
      <c r="B112" s="150"/>
      <c r="C112" s="150"/>
      <c r="D112" s="150"/>
      <c r="E112" s="150"/>
      <c r="F112" s="150"/>
      <c r="G112" s="150"/>
      <c r="H112" s="150"/>
    </row>
    <row r="113" ht="13.5" thickBot="1">
      <c r="A113" s="69"/>
    </row>
    <row r="114" spans="2:7" ht="39" thickBot="1">
      <c r="B114" s="79" t="s">
        <v>199</v>
      </c>
      <c r="C114" s="70" t="s">
        <v>211</v>
      </c>
      <c r="D114" s="70" t="s">
        <v>259</v>
      </c>
      <c r="E114" s="70" t="s">
        <v>260</v>
      </c>
      <c r="F114" s="70" t="s">
        <v>261</v>
      </c>
      <c r="G114" s="70" t="s">
        <v>294</v>
      </c>
    </row>
    <row r="115" spans="2:7" ht="13.5" thickBot="1">
      <c r="B115" s="71">
        <v>1</v>
      </c>
      <c r="C115" s="72">
        <v>2</v>
      </c>
      <c r="D115" s="72">
        <v>3</v>
      </c>
      <c r="E115" s="72">
        <v>4</v>
      </c>
      <c r="F115" s="72">
        <v>5</v>
      </c>
      <c r="G115" s="72">
        <v>6</v>
      </c>
    </row>
    <row r="116" spans="2:7" ht="13.5" thickBot="1">
      <c r="B116" s="71">
        <v>1</v>
      </c>
      <c r="C116" s="72" t="s">
        <v>285</v>
      </c>
      <c r="D116" s="72">
        <v>1</v>
      </c>
      <c r="E116" s="72">
        <v>12</v>
      </c>
      <c r="F116" s="72">
        <v>3250</v>
      </c>
      <c r="G116" s="73">
        <f>F116*E116</f>
        <v>39000</v>
      </c>
    </row>
    <row r="117" spans="2:7" ht="13.5" thickBot="1">
      <c r="B117" s="71">
        <v>2</v>
      </c>
      <c r="C117" s="72" t="s">
        <v>286</v>
      </c>
      <c r="D117" s="72">
        <v>4</v>
      </c>
      <c r="E117" s="72">
        <v>12</v>
      </c>
      <c r="F117" s="72">
        <v>2000</v>
      </c>
      <c r="G117" s="73">
        <f>F117*E117</f>
        <v>24000</v>
      </c>
    </row>
    <row r="118" spans="2:7" ht="13.5" thickBot="1">
      <c r="B118" s="71"/>
      <c r="C118" s="80" t="s">
        <v>207</v>
      </c>
      <c r="D118" s="72" t="s">
        <v>208</v>
      </c>
      <c r="E118" s="72" t="s">
        <v>208</v>
      </c>
      <c r="F118" s="72" t="s">
        <v>208</v>
      </c>
      <c r="G118" s="73">
        <f>SUM(G116:G117)</f>
        <v>63000</v>
      </c>
    </row>
    <row r="119" ht="12.75">
      <c r="A119" s="69"/>
    </row>
    <row r="120" spans="1:8" ht="13.5" thickBot="1">
      <c r="A120" s="150" t="s">
        <v>262</v>
      </c>
      <c r="B120" s="150"/>
      <c r="C120" s="150"/>
      <c r="D120" s="150"/>
      <c r="E120" s="150"/>
      <c r="F120" s="150"/>
      <c r="G120" s="150"/>
      <c r="H120" s="150"/>
    </row>
    <row r="121" spans="2:6" ht="26.25" thickBot="1">
      <c r="B121" s="79" t="s">
        <v>199</v>
      </c>
      <c r="C121" s="70" t="s">
        <v>211</v>
      </c>
      <c r="D121" s="70" t="s">
        <v>263</v>
      </c>
      <c r="E121" s="70" t="s">
        <v>264</v>
      </c>
      <c r="F121" s="70" t="s">
        <v>297</v>
      </c>
    </row>
    <row r="122" spans="2:6" ht="13.5" thickBot="1">
      <c r="B122" s="71">
        <v>1</v>
      </c>
      <c r="C122" s="72">
        <v>2</v>
      </c>
      <c r="D122" s="72">
        <v>3</v>
      </c>
      <c r="E122" s="72">
        <v>4</v>
      </c>
      <c r="F122" s="72">
        <v>5</v>
      </c>
    </row>
    <row r="123" spans="2:6" ht="13.5" thickBot="1">
      <c r="B123" s="71"/>
      <c r="C123" s="72"/>
      <c r="D123" s="72"/>
      <c r="E123" s="72"/>
      <c r="F123" s="72"/>
    </row>
    <row r="124" spans="2:6" ht="13.5" thickBot="1">
      <c r="B124" s="71"/>
      <c r="C124" s="72"/>
      <c r="D124" s="72"/>
      <c r="E124" s="72"/>
      <c r="F124" s="72"/>
    </row>
    <row r="125" spans="2:6" ht="13.5" thickBot="1">
      <c r="B125" s="71"/>
      <c r="C125" s="80" t="s">
        <v>207</v>
      </c>
      <c r="D125" s="72"/>
      <c r="E125" s="72"/>
      <c r="F125" s="72"/>
    </row>
    <row r="126" ht="12.75">
      <c r="A126" s="69"/>
    </row>
    <row r="127" spans="1:8" ht="13.5" thickBot="1">
      <c r="A127" s="150" t="s">
        <v>265</v>
      </c>
      <c r="B127" s="150"/>
      <c r="C127" s="150"/>
      <c r="D127" s="150"/>
      <c r="E127" s="150"/>
      <c r="F127" s="150"/>
      <c r="G127" s="150"/>
      <c r="H127" s="150"/>
    </row>
    <row r="128" spans="2:7" ht="39" thickBot="1">
      <c r="B128" s="79" t="s">
        <v>199</v>
      </c>
      <c r="C128" s="70" t="s">
        <v>0</v>
      </c>
      <c r="D128" s="70" t="s">
        <v>266</v>
      </c>
      <c r="E128" s="70" t="s">
        <v>267</v>
      </c>
      <c r="F128" s="70" t="s">
        <v>268</v>
      </c>
      <c r="G128" s="70" t="s">
        <v>298</v>
      </c>
    </row>
    <row r="129" spans="2:7" ht="13.5" thickBot="1">
      <c r="B129" s="71">
        <v>1</v>
      </c>
      <c r="C129" s="72">
        <v>2</v>
      </c>
      <c r="D129" s="72">
        <v>4</v>
      </c>
      <c r="E129" s="72">
        <v>5</v>
      </c>
      <c r="F129" s="72"/>
      <c r="G129" s="72">
        <v>6</v>
      </c>
    </row>
    <row r="130" spans="2:7" ht="13.5" thickBot="1">
      <c r="B130" s="71">
        <v>1</v>
      </c>
      <c r="C130" s="72" t="s">
        <v>287</v>
      </c>
      <c r="D130" s="72" t="s">
        <v>320</v>
      </c>
      <c r="E130" s="72">
        <v>1979.19</v>
      </c>
      <c r="F130" s="72"/>
      <c r="G130" s="73">
        <v>2424000</v>
      </c>
    </row>
    <row r="131" spans="2:7" ht="13.5" customHeight="1" thickBot="1">
      <c r="B131" s="71">
        <v>2</v>
      </c>
      <c r="C131" s="72" t="s">
        <v>288</v>
      </c>
      <c r="D131" s="72" t="s">
        <v>321</v>
      </c>
      <c r="E131" s="72">
        <v>5.43</v>
      </c>
      <c r="F131" s="72"/>
      <c r="G131" s="73">
        <v>964920</v>
      </c>
    </row>
    <row r="132" spans="2:7" ht="13.5" thickBot="1">
      <c r="B132" s="71">
        <v>3</v>
      </c>
      <c r="C132" s="72" t="s">
        <v>289</v>
      </c>
      <c r="D132" s="72" t="s">
        <v>322</v>
      </c>
      <c r="E132" s="72">
        <v>38.49</v>
      </c>
      <c r="F132" s="72"/>
      <c r="G132" s="73">
        <v>205060</v>
      </c>
    </row>
    <row r="133" spans="2:7" ht="13.5" thickBot="1">
      <c r="B133" s="71"/>
      <c r="C133" s="80" t="s">
        <v>207</v>
      </c>
      <c r="D133" s="72" t="s">
        <v>208</v>
      </c>
      <c r="E133" s="72" t="s">
        <v>208</v>
      </c>
      <c r="F133" s="72" t="s">
        <v>208</v>
      </c>
      <c r="G133" s="73">
        <f>G130+G131+G132</f>
        <v>3593980</v>
      </c>
    </row>
    <row r="134" spans="2:7" ht="12.75">
      <c r="B134" s="81"/>
      <c r="C134" s="76"/>
      <c r="D134" s="81"/>
      <c r="E134" s="81"/>
      <c r="F134" s="81"/>
      <c r="G134" s="81"/>
    </row>
    <row r="135" spans="2:7" ht="12.75">
      <c r="B135" s="81"/>
      <c r="C135" s="76"/>
      <c r="D135" s="81"/>
      <c r="E135" s="81"/>
      <c r="F135" s="81"/>
      <c r="G135" s="81"/>
    </row>
    <row r="136" spans="2:7" ht="12.75">
      <c r="B136" s="81"/>
      <c r="C136" s="76"/>
      <c r="D136" s="81"/>
      <c r="E136" s="81"/>
      <c r="F136" s="81"/>
      <c r="G136" s="81"/>
    </row>
    <row r="137" ht="12.75">
      <c r="A137" s="69"/>
    </row>
    <row r="138" spans="1:8" ht="12.75">
      <c r="A138" s="150" t="s">
        <v>269</v>
      </c>
      <c r="B138" s="150"/>
      <c r="C138" s="150"/>
      <c r="D138" s="150"/>
      <c r="E138" s="150"/>
      <c r="F138" s="150"/>
      <c r="G138" s="150"/>
      <c r="H138" s="150"/>
    </row>
    <row r="139" ht="13.5" thickBot="1">
      <c r="A139" s="69"/>
    </row>
    <row r="140" spans="1:5" ht="64.5" thickBot="1">
      <c r="A140" s="79" t="s">
        <v>199</v>
      </c>
      <c r="B140" s="70" t="s">
        <v>0</v>
      </c>
      <c r="C140" s="70" t="s">
        <v>270</v>
      </c>
      <c r="D140" s="70" t="s">
        <v>271</v>
      </c>
      <c r="E140" s="70" t="s">
        <v>272</v>
      </c>
    </row>
    <row r="141" spans="1:5" ht="13.5" thickBot="1">
      <c r="A141" s="71">
        <v>1</v>
      </c>
      <c r="B141" s="72">
        <v>2</v>
      </c>
      <c r="C141" s="72">
        <v>4</v>
      </c>
      <c r="D141" s="72">
        <v>5</v>
      </c>
      <c r="E141" s="72">
        <v>6</v>
      </c>
    </row>
    <row r="142" spans="1:5" ht="13.5" thickBot="1">
      <c r="A142" s="71"/>
      <c r="B142" s="72"/>
      <c r="C142" s="72"/>
      <c r="D142" s="72"/>
      <c r="E142" s="72"/>
    </row>
    <row r="143" spans="1:5" ht="13.5" thickBot="1">
      <c r="A143" s="71"/>
      <c r="B143" s="72"/>
      <c r="C143" s="72"/>
      <c r="D143" s="72"/>
      <c r="E143" s="72"/>
    </row>
    <row r="144" spans="1:5" ht="13.5" thickBot="1">
      <c r="A144" s="71"/>
      <c r="B144" s="80" t="s">
        <v>207</v>
      </c>
      <c r="C144" s="72" t="s">
        <v>208</v>
      </c>
      <c r="D144" s="72" t="s">
        <v>208</v>
      </c>
      <c r="E144" s="72" t="s">
        <v>208</v>
      </c>
    </row>
    <row r="145" ht="12.75">
      <c r="A145" s="69"/>
    </row>
    <row r="146" spans="1:8" ht="12.75">
      <c r="A146" s="150" t="s">
        <v>273</v>
      </c>
      <c r="B146" s="150"/>
      <c r="C146" s="150"/>
      <c r="D146" s="150"/>
      <c r="E146" s="150"/>
      <c r="F146" s="150"/>
      <c r="G146" s="150"/>
      <c r="H146" s="150"/>
    </row>
    <row r="147" spans="1:8" ht="12.75">
      <c r="A147" s="150" t="s">
        <v>274</v>
      </c>
      <c r="B147" s="150"/>
      <c r="C147" s="150"/>
      <c r="D147" s="150"/>
      <c r="E147" s="150"/>
      <c r="F147" s="150"/>
      <c r="G147" s="150"/>
      <c r="H147" s="150"/>
    </row>
    <row r="148" ht="13.5" thickBot="1">
      <c r="A148" s="69"/>
    </row>
    <row r="149" spans="2:6" ht="26.25" thickBot="1">
      <c r="B149" s="79" t="s">
        <v>199</v>
      </c>
      <c r="C149" s="70" t="s">
        <v>211</v>
      </c>
      <c r="D149" s="70" t="s">
        <v>275</v>
      </c>
      <c r="E149" s="70" t="s">
        <v>276</v>
      </c>
      <c r="F149" s="70" t="s">
        <v>277</v>
      </c>
    </row>
    <row r="150" spans="2:6" ht="12.75">
      <c r="B150" s="89">
        <v>1</v>
      </c>
      <c r="C150" s="91">
        <v>2</v>
      </c>
      <c r="D150" s="91">
        <v>3</v>
      </c>
      <c r="E150" s="91">
        <v>4</v>
      </c>
      <c r="F150" s="91">
        <v>5</v>
      </c>
    </row>
    <row r="151" spans="2:6" ht="24.75" customHeight="1">
      <c r="B151" s="92">
        <v>1</v>
      </c>
      <c r="C151" s="90" t="s">
        <v>290</v>
      </c>
      <c r="D151" s="84">
        <v>1</v>
      </c>
      <c r="E151" s="84">
        <v>12</v>
      </c>
      <c r="F151" s="93">
        <v>77934</v>
      </c>
    </row>
    <row r="152" spans="2:6" ht="24.75" customHeight="1">
      <c r="B152" s="92">
        <v>2</v>
      </c>
      <c r="C152" s="90" t="s">
        <v>325</v>
      </c>
      <c r="D152" s="84">
        <v>1</v>
      </c>
      <c r="E152" s="84">
        <v>12</v>
      </c>
      <c r="F152" s="93">
        <v>5555.52</v>
      </c>
    </row>
    <row r="153" spans="2:6" ht="24.75" customHeight="1">
      <c r="B153" s="92">
        <v>3</v>
      </c>
      <c r="C153" s="90" t="s">
        <v>291</v>
      </c>
      <c r="D153" s="84">
        <v>1</v>
      </c>
      <c r="E153" s="84">
        <v>12</v>
      </c>
      <c r="F153" s="93">
        <v>18000</v>
      </c>
    </row>
    <row r="154" spans="2:6" ht="39" customHeight="1">
      <c r="B154" s="92">
        <v>4</v>
      </c>
      <c r="C154" s="90" t="s">
        <v>326</v>
      </c>
      <c r="D154" s="84">
        <v>1</v>
      </c>
      <c r="E154" s="84">
        <v>12</v>
      </c>
      <c r="F154" s="93">
        <v>47216.76</v>
      </c>
    </row>
    <row r="155" spans="2:6" ht="36" customHeight="1">
      <c r="B155" s="92">
        <v>5</v>
      </c>
      <c r="C155" s="90" t="s">
        <v>323</v>
      </c>
      <c r="D155" s="84">
        <v>1</v>
      </c>
      <c r="E155" s="84">
        <v>10</v>
      </c>
      <c r="F155" s="93">
        <v>222160.56</v>
      </c>
    </row>
    <row r="156" spans="2:6" ht="30" customHeight="1">
      <c r="B156" s="92">
        <v>6</v>
      </c>
      <c r="C156" s="90" t="s">
        <v>324</v>
      </c>
      <c r="D156" s="84">
        <v>1</v>
      </c>
      <c r="E156" s="84">
        <v>12</v>
      </c>
      <c r="F156" s="93">
        <v>156302.52</v>
      </c>
    </row>
    <row r="157" spans="2:6" ht="24.75" customHeight="1">
      <c r="B157" s="92">
        <v>7</v>
      </c>
      <c r="C157" s="90" t="s">
        <v>300</v>
      </c>
      <c r="D157" s="84">
        <v>1</v>
      </c>
      <c r="E157" s="84">
        <v>12</v>
      </c>
      <c r="F157" s="93">
        <v>10474</v>
      </c>
    </row>
    <row r="158" spans="2:6" ht="12.75">
      <c r="B158" s="92">
        <v>8</v>
      </c>
      <c r="C158" s="84" t="s">
        <v>327</v>
      </c>
      <c r="D158" s="84">
        <v>1</v>
      </c>
      <c r="E158" s="84">
        <v>12</v>
      </c>
      <c r="F158" s="93">
        <v>72000</v>
      </c>
    </row>
    <row r="159" spans="2:6" ht="12.75">
      <c r="B159" s="92">
        <v>9</v>
      </c>
      <c r="C159" s="84" t="s">
        <v>328</v>
      </c>
      <c r="D159" s="84">
        <v>1</v>
      </c>
      <c r="E159" s="84">
        <v>12</v>
      </c>
      <c r="F159" s="93">
        <v>7000</v>
      </c>
    </row>
    <row r="160" spans="2:6" ht="12.75">
      <c r="B160" s="92"/>
      <c r="C160" s="84"/>
      <c r="D160" s="84"/>
      <c r="E160" s="84"/>
      <c r="F160" s="93"/>
    </row>
    <row r="161" spans="2:6" ht="13.5" thickBot="1">
      <c r="B161" s="94"/>
      <c r="C161" s="95" t="s">
        <v>207</v>
      </c>
      <c r="D161" s="96" t="s">
        <v>208</v>
      </c>
      <c r="E161" s="96" t="s">
        <v>208</v>
      </c>
      <c r="F161" s="97">
        <f>SUM(F151:F160)</f>
        <v>616643.36</v>
      </c>
    </row>
    <row r="162" ht="12.75">
      <c r="A162" s="69"/>
    </row>
    <row r="163" spans="1:8" ht="12.75">
      <c r="A163" s="150" t="s">
        <v>278</v>
      </c>
      <c r="B163" s="150"/>
      <c r="C163" s="150"/>
      <c r="D163" s="150"/>
      <c r="E163" s="150"/>
      <c r="F163" s="150"/>
      <c r="G163" s="150"/>
      <c r="H163" s="150"/>
    </row>
    <row r="164" ht="13.5" thickBot="1">
      <c r="A164" s="69"/>
    </row>
    <row r="165" spans="2:5" ht="26.25" thickBot="1">
      <c r="B165" s="79" t="s">
        <v>199</v>
      </c>
      <c r="C165" s="70" t="s">
        <v>211</v>
      </c>
      <c r="D165" s="70" t="s">
        <v>279</v>
      </c>
      <c r="E165" s="70" t="s">
        <v>280</v>
      </c>
    </row>
    <row r="166" spans="2:5" ht="13.5" thickBot="1">
      <c r="B166" s="71">
        <v>1</v>
      </c>
      <c r="C166" s="72">
        <v>2</v>
      </c>
      <c r="D166" s="72">
        <v>3</v>
      </c>
      <c r="E166" s="72">
        <v>4</v>
      </c>
    </row>
    <row r="167" spans="2:5" ht="34.5" customHeight="1" thickBot="1">
      <c r="B167" s="71">
        <v>1</v>
      </c>
      <c r="C167" s="72" t="s">
        <v>329</v>
      </c>
      <c r="D167" s="72">
        <v>1</v>
      </c>
      <c r="E167" s="73">
        <v>277020</v>
      </c>
    </row>
    <row r="168" spans="2:5" ht="31.5" customHeight="1" thickBot="1">
      <c r="B168" s="71">
        <v>2</v>
      </c>
      <c r="C168" s="72" t="s">
        <v>330</v>
      </c>
      <c r="D168" s="72">
        <v>1</v>
      </c>
      <c r="E168" s="73">
        <v>160650</v>
      </c>
    </row>
    <row r="169" spans="2:5" ht="19.5" customHeight="1" thickBot="1">
      <c r="B169" s="71">
        <v>3</v>
      </c>
      <c r="C169" s="72" t="s">
        <v>301</v>
      </c>
      <c r="D169" s="72">
        <v>1</v>
      </c>
      <c r="E169" s="73">
        <v>16226.64</v>
      </c>
    </row>
    <row r="170" spans="2:5" ht="13.5" thickBot="1">
      <c r="B170" s="71"/>
      <c r="C170" s="80" t="s">
        <v>207</v>
      </c>
      <c r="D170" s="72" t="s">
        <v>208</v>
      </c>
      <c r="E170" s="73">
        <f>SUM(E167:E169)</f>
        <v>453896.64</v>
      </c>
    </row>
    <row r="171" spans="2:5" ht="12.75">
      <c r="B171" s="81"/>
      <c r="C171" s="76"/>
      <c r="D171" s="81"/>
      <c r="E171" s="81"/>
    </row>
    <row r="172" spans="2:5" ht="12.75">
      <c r="B172" s="81"/>
      <c r="C172" s="76"/>
      <c r="D172" s="81"/>
      <c r="E172" s="81"/>
    </row>
    <row r="173" spans="2:5" ht="12.75">
      <c r="B173" s="81"/>
      <c r="C173" s="76"/>
      <c r="D173" s="81"/>
      <c r="E173" s="81"/>
    </row>
    <row r="174" spans="2:5" ht="12.75">
      <c r="B174" s="81"/>
      <c r="C174" s="76"/>
      <c r="D174" s="81"/>
      <c r="E174" s="81"/>
    </row>
    <row r="175" ht="12.75">
      <c r="A175" s="69"/>
    </row>
    <row r="176" spans="1:8" ht="12.75">
      <c r="A176" s="150" t="s">
        <v>281</v>
      </c>
      <c r="B176" s="150"/>
      <c r="C176" s="150"/>
      <c r="D176" s="150"/>
      <c r="E176" s="150"/>
      <c r="F176" s="150"/>
      <c r="G176" s="150"/>
      <c r="H176" s="150"/>
    </row>
    <row r="177" spans="1:7" ht="12.75">
      <c r="A177" s="150" t="s">
        <v>282</v>
      </c>
      <c r="B177" s="150"/>
      <c r="C177" s="150"/>
      <c r="D177" s="150"/>
      <c r="E177" s="150"/>
      <c r="F177" s="150"/>
      <c r="G177" s="150"/>
    </row>
    <row r="178" ht="13.5" thickBot="1">
      <c r="A178" s="69"/>
    </row>
    <row r="179" spans="2:6" ht="26.25" thickBot="1">
      <c r="B179" s="79" t="s">
        <v>199</v>
      </c>
      <c r="C179" s="70" t="s">
        <v>211</v>
      </c>
      <c r="D179" s="70" t="s">
        <v>270</v>
      </c>
      <c r="E179" s="70" t="s">
        <v>283</v>
      </c>
      <c r="F179" s="70" t="s">
        <v>299</v>
      </c>
    </row>
    <row r="180" spans="2:6" ht="13.5" thickBot="1">
      <c r="B180" s="71"/>
      <c r="C180" s="72">
        <v>1</v>
      </c>
      <c r="D180" s="72">
        <v>2</v>
      </c>
      <c r="E180" s="72">
        <v>3</v>
      </c>
      <c r="F180" s="72">
        <v>4</v>
      </c>
    </row>
    <row r="181" spans="2:6" ht="13.5" thickBot="1">
      <c r="B181" s="71">
        <v>1</v>
      </c>
      <c r="C181" s="83" t="s">
        <v>331</v>
      </c>
      <c r="D181" s="99">
        <v>670</v>
      </c>
      <c r="E181" s="98">
        <v>300</v>
      </c>
      <c r="F181" s="73">
        <f>SUM(D181*E181)</f>
        <v>201000</v>
      </c>
    </row>
    <row r="182" spans="2:6" ht="26.25" thickBot="1">
      <c r="B182" s="71">
        <v>2</v>
      </c>
      <c r="C182" s="83" t="s">
        <v>332</v>
      </c>
      <c r="D182" s="85">
        <v>7</v>
      </c>
      <c r="E182" s="98">
        <v>30000</v>
      </c>
      <c r="F182" s="73">
        <f>SUM(D182*E182)</f>
        <v>210000</v>
      </c>
    </row>
    <row r="183" spans="2:6" ht="13.5" thickBot="1">
      <c r="B183" s="71">
        <v>3</v>
      </c>
      <c r="C183" s="83" t="s">
        <v>333</v>
      </c>
      <c r="D183" s="99">
        <v>30</v>
      </c>
      <c r="E183" s="98">
        <v>1502.8</v>
      </c>
      <c r="F183" s="73">
        <f>SUM(D183*E183)</f>
        <v>45084</v>
      </c>
    </row>
    <row r="184" spans="2:6" ht="13.5" thickBot="1">
      <c r="B184" s="71">
        <v>4</v>
      </c>
      <c r="C184" s="83" t="s">
        <v>334</v>
      </c>
      <c r="D184" s="85">
        <v>100</v>
      </c>
      <c r="E184" s="98">
        <v>7545.9026</v>
      </c>
      <c r="F184" s="73">
        <f>SUM(D184*E184)</f>
        <v>754590.26</v>
      </c>
    </row>
    <row r="185" spans="2:6" ht="13.5" thickBot="1">
      <c r="B185" s="71"/>
      <c r="C185" s="80" t="s">
        <v>207</v>
      </c>
      <c r="D185" s="72"/>
      <c r="E185" s="72" t="s">
        <v>208</v>
      </c>
      <c r="F185" s="73">
        <f>SUM(F181:F184)</f>
        <v>1210674.26</v>
      </c>
    </row>
  </sheetData>
  <sheetProtection/>
  <mergeCells count="45">
    <mergeCell ref="A163:H163"/>
    <mergeCell ref="A176:H176"/>
    <mergeCell ref="A177:G177"/>
    <mergeCell ref="A112:H112"/>
    <mergeCell ref="A120:H120"/>
    <mergeCell ref="A127:H127"/>
    <mergeCell ref="A138:H138"/>
    <mergeCell ref="A146:H146"/>
    <mergeCell ref="A147:H147"/>
    <mergeCell ref="A109:H109"/>
    <mergeCell ref="A110:H110"/>
    <mergeCell ref="B101:J101"/>
    <mergeCell ref="B97:J97"/>
    <mergeCell ref="B98:J98"/>
    <mergeCell ref="B100:J100"/>
    <mergeCell ref="B86:J86"/>
    <mergeCell ref="B75:J75"/>
    <mergeCell ref="B76:J76"/>
    <mergeCell ref="B88:J88"/>
    <mergeCell ref="B89:J89"/>
    <mergeCell ref="A107:H107"/>
    <mergeCell ref="C32:H32"/>
    <mergeCell ref="B85:J85"/>
    <mergeCell ref="C42:I42"/>
    <mergeCell ref="C43:I43"/>
    <mergeCell ref="B72:J72"/>
    <mergeCell ref="B73:J73"/>
    <mergeCell ref="C53:I53"/>
    <mergeCell ref="J20:J22"/>
    <mergeCell ref="B20:B22"/>
    <mergeCell ref="C31:H31"/>
    <mergeCell ref="E21:E22"/>
    <mergeCell ref="F21:H21"/>
    <mergeCell ref="B28:C28"/>
    <mergeCell ref="D20:D22"/>
    <mergeCell ref="K20:K22"/>
    <mergeCell ref="A9:I9"/>
    <mergeCell ref="A10:I10"/>
    <mergeCell ref="A11:I11"/>
    <mergeCell ref="A13:I13"/>
    <mergeCell ref="A16:J16"/>
    <mergeCell ref="I20:I22"/>
    <mergeCell ref="C20:C22"/>
    <mergeCell ref="A18:J18"/>
    <mergeCell ref="E20:H20"/>
  </mergeCells>
  <printOptions/>
  <pageMargins left="0.15748031496062992" right="0.15748031496062992" top="0.57" bottom="0.41" header="0.31496062992125984" footer="0.31496062992125984"/>
  <pageSetup fitToHeight="5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AR220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4.00390625" style="0" customWidth="1"/>
    <col min="2" max="2" width="34.25390625" style="0" customWidth="1"/>
    <col min="3" max="3" width="16.25390625" style="0" customWidth="1"/>
    <col min="4" max="4" width="17.75390625" style="0" customWidth="1"/>
    <col min="5" max="5" width="10.625" style="0" bestFit="1" customWidth="1"/>
    <col min="6" max="6" width="12.125" style="0" customWidth="1"/>
    <col min="8" max="8" width="18.125" style="0" customWidth="1"/>
  </cols>
  <sheetData>
    <row r="2" spans="1:9" ht="13.5">
      <c r="A2" s="161" t="s">
        <v>240</v>
      </c>
      <c r="B2" s="161"/>
      <c r="C2" s="161"/>
      <c r="D2" s="161"/>
      <c r="E2" s="161"/>
      <c r="F2" s="161"/>
      <c r="G2" s="46"/>
      <c r="H2" s="46"/>
      <c r="I2" s="46"/>
    </row>
    <row r="3" spans="1:9" ht="13.5">
      <c r="A3" s="161" t="s">
        <v>241</v>
      </c>
      <c r="B3" s="161"/>
      <c r="C3" s="161"/>
      <c r="D3" s="161"/>
      <c r="E3" s="161"/>
      <c r="F3" s="161"/>
      <c r="G3" s="46"/>
      <c r="H3" s="46"/>
      <c r="I3" s="46"/>
    </row>
    <row r="4" spans="1:9" ht="13.5">
      <c r="A4" s="161" t="s">
        <v>242</v>
      </c>
      <c r="B4" s="161"/>
      <c r="C4" s="161"/>
      <c r="D4" s="161"/>
      <c r="E4" s="161"/>
      <c r="F4" s="161"/>
      <c r="G4" s="46"/>
      <c r="H4" s="46"/>
      <c r="I4" s="46"/>
    </row>
    <row r="5" spans="1:9" ht="13.5">
      <c r="A5" s="161" t="s">
        <v>243</v>
      </c>
      <c r="B5" s="161"/>
      <c r="C5" s="161"/>
      <c r="D5" s="161"/>
      <c r="E5" s="161"/>
      <c r="F5" s="161"/>
      <c r="G5" s="46"/>
      <c r="H5" s="46"/>
      <c r="I5" s="46"/>
    </row>
    <row r="7" spans="3:4" ht="13.5" thickBot="1">
      <c r="C7" s="60"/>
      <c r="D7" s="60"/>
    </row>
    <row r="8" spans="1:4" ht="68.25" thickBot="1">
      <c r="A8" s="44" t="s">
        <v>199</v>
      </c>
      <c r="B8" s="43" t="s">
        <v>226</v>
      </c>
      <c r="C8" s="43" t="s">
        <v>227</v>
      </c>
      <c r="D8" s="43" t="s">
        <v>228</v>
      </c>
    </row>
    <row r="9" spans="1:4" ht="14.25" thickBot="1">
      <c r="A9" s="40">
        <v>1</v>
      </c>
      <c r="B9" s="39">
        <v>2</v>
      </c>
      <c r="C9" s="39">
        <v>3</v>
      </c>
      <c r="D9" s="39">
        <v>4</v>
      </c>
    </row>
    <row r="10" spans="1:4" ht="40.5" customHeight="1" thickBot="1">
      <c r="A10" s="54">
        <v>1</v>
      </c>
      <c r="B10" s="41" t="s">
        <v>229</v>
      </c>
      <c r="C10" s="55" t="s">
        <v>208</v>
      </c>
      <c r="D10" s="55"/>
    </row>
    <row r="11" spans="1:4" ht="12.75" customHeight="1">
      <c r="A11" s="157" t="s">
        <v>59</v>
      </c>
      <c r="B11" s="56" t="s">
        <v>2</v>
      </c>
      <c r="C11" s="159">
        <v>9705639</v>
      </c>
      <c r="D11" s="159">
        <f>C11*22%</f>
        <v>2135240.58</v>
      </c>
    </row>
    <row r="12" spans="1:4" ht="14.25" customHeight="1" thickBot="1">
      <c r="A12" s="158"/>
      <c r="B12" s="42" t="s">
        <v>230</v>
      </c>
      <c r="C12" s="160"/>
      <c r="D12" s="160"/>
    </row>
    <row r="13" spans="1:4" ht="15.75" customHeight="1" thickBot="1">
      <c r="A13" s="54" t="s">
        <v>69</v>
      </c>
      <c r="B13" s="57" t="s">
        <v>231</v>
      </c>
      <c r="C13" s="55"/>
      <c r="D13" s="55"/>
    </row>
    <row r="14" spans="1:4" ht="57.75" customHeight="1" thickBot="1">
      <c r="A14" s="54" t="s">
        <v>232</v>
      </c>
      <c r="B14" s="41" t="s">
        <v>233</v>
      </c>
      <c r="C14" s="55"/>
      <c r="D14" s="55"/>
    </row>
    <row r="15" spans="1:4" ht="40.5" customHeight="1" thickBot="1">
      <c r="A15" s="54">
        <v>2</v>
      </c>
      <c r="B15" s="41" t="s">
        <v>234</v>
      </c>
      <c r="C15" s="55" t="s">
        <v>208</v>
      </c>
      <c r="D15" s="55"/>
    </row>
    <row r="16" spans="1:4" ht="13.5" customHeight="1">
      <c r="A16" s="157" t="s">
        <v>75</v>
      </c>
      <c r="B16" s="62"/>
      <c r="C16" s="159">
        <f>C11</f>
        <v>9705639</v>
      </c>
      <c r="D16" s="159">
        <f>C16*2.9%</f>
        <v>281463.53099999996</v>
      </c>
    </row>
    <row r="17" spans="1:4" ht="68.25" customHeight="1" thickBot="1">
      <c r="A17" s="158"/>
      <c r="B17" s="41" t="s">
        <v>235</v>
      </c>
      <c r="C17" s="160"/>
      <c r="D17" s="160"/>
    </row>
    <row r="18" spans="1:4" ht="57" customHeight="1" thickBot="1">
      <c r="A18" s="54" t="s">
        <v>77</v>
      </c>
      <c r="B18" s="41" t="s">
        <v>236</v>
      </c>
      <c r="C18" s="88"/>
      <c r="D18" s="88"/>
    </row>
    <row r="19" spans="1:4" ht="70.5" customHeight="1" thickBot="1">
      <c r="A19" s="54" t="s">
        <v>89</v>
      </c>
      <c r="B19" s="41" t="s">
        <v>237</v>
      </c>
      <c r="C19" s="88">
        <f>C16</f>
        <v>9705639</v>
      </c>
      <c r="D19" s="88">
        <f>C19*0.2%</f>
        <v>19411.278000000002</v>
      </c>
    </row>
    <row r="20" spans="1:4" ht="49.5" customHeight="1" thickBot="1">
      <c r="A20" s="54" t="s">
        <v>183</v>
      </c>
      <c r="B20" s="58" t="s">
        <v>238</v>
      </c>
      <c r="C20" s="55"/>
      <c r="D20" s="55"/>
    </row>
    <row r="21" spans="1:4" ht="69" customHeight="1" thickBot="1">
      <c r="A21" s="54">
        <v>3</v>
      </c>
      <c r="B21" s="41" t="s">
        <v>239</v>
      </c>
      <c r="C21" s="88">
        <f>C19</f>
        <v>9705639</v>
      </c>
      <c r="D21" s="88">
        <f>C21*5.1%</f>
        <v>494987.589</v>
      </c>
    </row>
    <row r="22" spans="1:6" ht="14.25" thickBot="1">
      <c r="A22" s="54"/>
      <c r="B22" s="45" t="s">
        <v>207</v>
      </c>
      <c r="C22" s="55" t="s">
        <v>208</v>
      </c>
      <c r="D22" s="88">
        <f>C21*0.302</f>
        <v>2931102.978</v>
      </c>
      <c r="F22" s="59"/>
    </row>
    <row r="25" ht="15.75">
      <c r="B25" s="13"/>
    </row>
    <row r="220" ht="12.75"/>
  </sheetData>
  <sheetProtection/>
  <mergeCells count="10">
    <mergeCell ref="A16:A17"/>
    <mergeCell ref="C16:C17"/>
    <mergeCell ref="D16:D17"/>
    <mergeCell ref="A2:F2"/>
    <mergeCell ref="A3:F3"/>
    <mergeCell ref="A4:F4"/>
    <mergeCell ref="A5:F5"/>
    <mergeCell ref="A11:A12"/>
    <mergeCell ref="C11:C12"/>
    <mergeCell ref="D11:D12"/>
  </mergeCells>
  <hyperlinks>
    <hyperlink ref="B20" location="Par220" display="Par220"/>
  </hyperlinks>
  <printOptions/>
  <pageMargins left="0.29" right="0.2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Пользователь Windows</cp:lastModifiedBy>
  <cp:lastPrinted>2019-01-09T08:27:08Z</cp:lastPrinted>
  <dcterms:created xsi:type="dcterms:W3CDTF">2016-01-15T08:50:07Z</dcterms:created>
  <dcterms:modified xsi:type="dcterms:W3CDTF">2019-01-30T15:04:51Z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